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85" windowHeight="11565" tabRatio="601" firstSheet="2" activeTab="2"/>
  </bookViews>
  <sheets>
    <sheet name="основной финплан" sheetId="1" state="hidden" r:id="rId1"/>
    <sheet name="действующая форма финплана" sheetId="6" state="hidden" r:id="rId2"/>
    <sheet name="новая форма финплана" sheetId="7" r:id="rId3"/>
    <sheet name="рух" sheetId="8" r:id="rId4"/>
    <sheet name="звіт" sheetId="9" r:id="rId5"/>
    <sheet name="елементи" sheetId="10" r:id="rId6"/>
    <sheet name="капінвестиції" sheetId="11" r:id="rId7"/>
    <sheet name="финплан с изменениями" sheetId="2" state="hidden" r:id="rId8"/>
    <sheet name="Лист1" sheetId="4" state="hidden" r:id="rId9"/>
    <sheet name="сравнительная табл." sheetId="3" state="hidden" r:id="rId10"/>
  </sheets>
  <definedNames>
    <definedName name="_xlnm.Print_Titles" localSheetId="9">'сравнительная табл.'!$9:$10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7" l="1"/>
  <c r="E75" i="7"/>
  <c r="E77" i="7"/>
  <c r="E95" i="7"/>
  <c r="E97" i="7"/>
  <c r="E87" i="7" l="1"/>
  <c r="E42" i="7"/>
  <c r="G151" i="7" l="1"/>
  <c r="F151" i="7"/>
  <c r="H151" i="7"/>
  <c r="H140" i="7"/>
  <c r="G140" i="7"/>
  <c r="E150" i="7"/>
  <c r="E149" i="7"/>
  <c r="E148" i="7"/>
  <c r="E147" i="7"/>
  <c r="E146" i="7"/>
  <c r="E145" i="7"/>
  <c r="E144" i="7"/>
  <c r="E143" i="7"/>
  <c r="E142" i="7"/>
  <c r="I135" i="7"/>
  <c r="H135" i="7"/>
  <c r="G135" i="7"/>
  <c r="F135" i="7"/>
  <c r="E137" i="7"/>
  <c r="E136" i="7"/>
  <c r="E138" i="7"/>
  <c r="E135" i="7" l="1"/>
  <c r="E116" i="7" l="1"/>
  <c r="E115" i="7"/>
  <c r="G43" i="7" l="1"/>
  <c r="H43" i="7"/>
  <c r="I43" i="7"/>
  <c r="E44" i="7"/>
  <c r="E45" i="7"/>
  <c r="E46" i="7"/>
  <c r="E47" i="7"/>
  <c r="F41" i="7" l="1"/>
  <c r="I41" i="7" l="1"/>
  <c r="H41" i="7"/>
  <c r="G41" i="7"/>
  <c r="H123" i="7" l="1"/>
  <c r="E62" i="7" l="1"/>
  <c r="E61" i="7"/>
  <c r="E58" i="7"/>
  <c r="F146" i="7" l="1"/>
  <c r="G146" i="7"/>
  <c r="H146" i="7"/>
  <c r="D148" i="7"/>
  <c r="D149" i="7"/>
  <c r="D150" i="7"/>
  <c r="D147" i="7"/>
  <c r="D143" i="7"/>
  <c r="F140" i="7" l="1"/>
  <c r="E65" i="7" l="1"/>
  <c r="E64" i="7"/>
  <c r="E125" i="7" l="1"/>
  <c r="I123" i="7"/>
  <c r="G123" i="7"/>
  <c r="F123" i="7"/>
  <c r="E73" i="7" l="1"/>
  <c r="E105" i="7" l="1"/>
  <c r="E71" i="7" l="1"/>
  <c r="E88" i="7" l="1"/>
  <c r="E123" i="7" l="1"/>
  <c r="E86" i="7"/>
  <c r="E72" i="7"/>
  <c r="C146" i="7" l="1"/>
  <c r="G124" i="7"/>
  <c r="H124" i="7"/>
  <c r="I124" i="7"/>
  <c r="F124" i="7"/>
  <c r="E124" i="7" l="1"/>
  <c r="C140" i="7"/>
  <c r="F122" i="7"/>
  <c r="G122" i="7"/>
  <c r="H122" i="7"/>
  <c r="I122" i="7"/>
  <c r="F121" i="7"/>
  <c r="G121" i="7"/>
  <c r="H121" i="7"/>
  <c r="I121" i="7"/>
  <c r="F120" i="7"/>
  <c r="G120" i="7"/>
  <c r="H120" i="7"/>
  <c r="I120" i="7"/>
  <c r="G68" i="7" l="1"/>
  <c r="H68" i="7"/>
  <c r="I68" i="7"/>
  <c r="F68" i="7"/>
  <c r="I146" i="7" l="1"/>
  <c r="D146" i="7" s="1"/>
  <c r="I141" i="7"/>
  <c r="G93" i="7"/>
  <c r="H93" i="7"/>
  <c r="I93" i="7"/>
  <c r="F93" i="7"/>
  <c r="E82" i="7"/>
  <c r="E85" i="7"/>
  <c r="E55" i="7"/>
  <c r="E56" i="7"/>
  <c r="E43" i="7"/>
  <c r="E41" i="7" s="1"/>
  <c r="E49" i="7"/>
  <c r="I114" i="7"/>
  <c r="H114" i="7"/>
  <c r="G114" i="7"/>
  <c r="F114" i="7"/>
  <c r="E113" i="7"/>
  <c r="E112" i="7"/>
  <c r="E122" i="7" s="1"/>
  <c r="E111" i="7"/>
  <c r="E110" i="7"/>
  <c r="E109" i="7"/>
  <c r="E108" i="7"/>
  <c r="E107" i="7"/>
  <c r="E106" i="7"/>
  <c r="I104" i="7"/>
  <c r="H104" i="7"/>
  <c r="G104" i="7"/>
  <c r="F104" i="7"/>
  <c r="E103" i="7"/>
  <c r="E102" i="7"/>
  <c r="E101" i="7"/>
  <c r="E100" i="7"/>
  <c r="E99" i="7"/>
  <c r="E94" i="7"/>
  <c r="E92" i="7"/>
  <c r="E91" i="7"/>
  <c r="E81" i="7"/>
  <c r="E80" i="7"/>
  <c r="E78" i="7"/>
  <c r="E76" i="7"/>
  <c r="E74" i="7"/>
  <c r="E70" i="7"/>
  <c r="E69" i="7"/>
  <c r="E63" i="7"/>
  <c r="E60" i="7"/>
  <c r="E59" i="7"/>
  <c r="I57" i="7"/>
  <c r="I40" i="7" s="1"/>
  <c r="H57" i="7"/>
  <c r="H40" i="7" s="1"/>
  <c r="G57" i="7"/>
  <c r="G40" i="7" s="1"/>
  <c r="F57" i="7"/>
  <c r="E51" i="7"/>
  <c r="I140" i="7" l="1"/>
  <c r="E141" i="7"/>
  <c r="E120" i="7"/>
  <c r="I67" i="7"/>
  <c r="I119" i="7" s="1"/>
  <c r="E93" i="7"/>
  <c r="H67" i="7"/>
  <c r="H119" i="7" s="1"/>
  <c r="G67" i="7"/>
  <c r="G119" i="7" s="1"/>
  <c r="F67" i="7"/>
  <c r="F119" i="7" s="1"/>
  <c r="F40" i="7"/>
  <c r="F66" i="7" s="1"/>
  <c r="G118" i="7"/>
  <c r="E114" i="7"/>
  <c r="E57" i="7"/>
  <c r="E104" i="7"/>
  <c r="H66" i="7"/>
  <c r="E68" i="7"/>
  <c r="E121" i="7"/>
  <c r="I66" i="7"/>
  <c r="E101" i="6"/>
  <c r="E100" i="6"/>
  <c r="E61" i="6"/>
  <c r="E60" i="6"/>
  <c r="E56" i="6"/>
  <c r="E55" i="6"/>
  <c r="E53" i="6"/>
  <c r="E54" i="6"/>
  <c r="E44" i="6"/>
  <c r="E40" i="6"/>
  <c r="E52" i="6"/>
  <c r="E38" i="6"/>
  <c r="E66" i="6"/>
  <c r="E140" i="7" l="1"/>
  <c r="E151" i="7" s="1"/>
  <c r="I151" i="7"/>
  <c r="G127" i="7"/>
  <c r="E67" i="7"/>
  <c r="E119" i="7" s="1"/>
  <c r="H118" i="7"/>
  <c r="H127" i="7" s="1"/>
  <c r="E40" i="7"/>
  <c r="E66" i="7" s="1"/>
  <c r="I118" i="7"/>
  <c r="I127" i="7" s="1"/>
  <c r="G66" i="7"/>
  <c r="F118" i="7"/>
  <c r="F127" i="7" s="1"/>
  <c r="E111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H105" i="6"/>
  <c r="I99" i="6"/>
  <c r="H99" i="6"/>
  <c r="G99" i="6"/>
  <c r="F99" i="6"/>
  <c r="E98" i="6"/>
  <c r="E108" i="6" s="1"/>
  <c r="E97" i="6"/>
  <c r="E107" i="6" s="1"/>
  <c r="E96" i="6"/>
  <c r="E95" i="6"/>
  <c r="E94" i="6"/>
  <c r="E93" i="6"/>
  <c r="E92" i="6"/>
  <c r="E91" i="6"/>
  <c r="E90" i="6"/>
  <c r="I89" i="6"/>
  <c r="H89" i="6"/>
  <c r="G89" i="6"/>
  <c r="F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2" i="6"/>
  <c r="E71" i="6"/>
  <c r="E70" i="6"/>
  <c r="E69" i="6"/>
  <c r="E68" i="6"/>
  <c r="E67" i="6"/>
  <c r="E65" i="6"/>
  <c r="E63" i="6"/>
  <c r="E62" i="6"/>
  <c r="I105" i="6"/>
  <c r="H59" i="6"/>
  <c r="H58" i="6" s="1"/>
  <c r="G105" i="6"/>
  <c r="E51" i="6"/>
  <c r="E50" i="6"/>
  <c r="E49" i="6"/>
  <c r="I48" i="6"/>
  <c r="H48" i="6"/>
  <c r="G48" i="6"/>
  <c r="F48" i="6"/>
  <c r="E47" i="6"/>
  <c r="E46" i="6"/>
  <c r="E45" i="6"/>
  <c r="E42" i="6"/>
  <c r="E41" i="6"/>
  <c r="I39" i="6"/>
  <c r="I37" i="6" s="1"/>
  <c r="H39" i="6"/>
  <c r="H37" i="6" s="1"/>
  <c r="G39" i="6"/>
  <c r="G37" i="6" s="1"/>
  <c r="F39" i="6"/>
  <c r="F37" i="6" s="1"/>
  <c r="E27" i="1"/>
  <c r="E105" i="6" l="1"/>
  <c r="E118" i="7"/>
  <c r="E127" i="7" s="1"/>
  <c r="I36" i="6"/>
  <c r="I103" i="6" s="1"/>
  <c r="F36" i="6"/>
  <c r="E39" i="6"/>
  <c r="E37" i="6" s="1"/>
  <c r="E106" i="6"/>
  <c r="F57" i="6"/>
  <c r="E99" i="6"/>
  <c r="H36" i="6"/>
  <c r="H103" i="6" s="1"/>
  <c r="E48" i="6"/>
  <c r="G36" i="6"/>
  <c r="G57" i="6" s="1"/>
  <c r="H104" i="6"/>
  <c r="E89" i="6"/>
  <c r="G59" i="6"/>
  <c r="G58" i="6" s="1"/>
  <c r="G104" i="6" s="1"/>
  <c r="E64" i="6"/>
  <c r="I59" i="6"/>
  <c r="I58" i="6" s="1"/>
  <c r="I104" i="6" s="1"/>
  <c r="E73" i="6"/>
  <c r="F105" i="6"/>
  <c r="G13" i="2"/>
  <c r="E36" i="6" l="1"/>
  <c r="E57" i="6" s="1"/>
  <c r="F103" i="6"/>
  <c r="I57" i="6"/>
  <c r="H57" i="6"/>
  <c r="H112" i="6"/>
  <c r="H110" i="6" s="1"/>
  <c r="G103" i="6"/>
  <c r="G112" i="6" s="1"/>
  <c r="G110" i="6" s="1"/>
  <c r="E103" i="6"/>
  <c r="I112" i="6"/>
  <c r="I110" i="6" s="1"/>
  <c r="F59" i="6"/>
  <c r="H54" i="2"/>
  <c r="H53" i="2" s="1"/>
  <c r="E53" i="2" s="1"/>
  <c r="H53" i="3" s="1"/>
  <c r="H39" i="2"/>
  <c r="K39" i="3" s="1"/>
  <c r="H52" i="3"/>
  <c r="I52" i="3"/>
  <c r="J52" i="3"/>
  <c r="K52" i="3"/>
  <c r="L52" i="3"/>
  <c r="J54" i="3"/>
  <c r="K54" i="3"/>
  <c r="L54" i="3"/>
  <c r="H55" i="3"/>
  <c r="I55" i="3"/>
  <c r="J55" i="3"/>
  <c r="K55" i="3"/>
  <c r="L55" i="3"/>
  <c r="I57" i="3"/>
  <c r="J57" i="3"/>
  <c r="K57" i="3"/>
  <c r="L57" i="3"/>
  <c r="I58" i="3"/>
  <c r="J58" i="3"/>
  <c r="K58" i="3"/>
  <c r="L58" i="3"/>
  <c r="H59" i="3"/>
  <c r="I59" i="3"/>
  <c r="J59" i="3"/>
  <c r="K59" i="3"/>
  <c r="L59" i="3"/>
  <c r="H62" i="3"/>
  <c r="I62" i="3"/>
  <c r="J62" i="3"/>
  <c r="K62" i="3"/>
  <c r="L62" i="3"/>
  <c r="H63" i="3"/>
  <c r="I63" i="3"/>
  <c r="J63" i="3"/>
  <c r="K63" i="3"/>
  <c r="L63" i="3"/>
  <c r="H64" i="3"/>
  <c r="I64" i="3"/>
  <c r="J64" i="3"/>
  <c r="K64" i="3"/>
  <c r="L64" i="3"/>
  <c r="I23" i="3"/>
  <c r="J23" i="3"/>
  <c r="K23" i="3"/>
  <c r="L23" i="3"/>
  <c r="H24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32" i="3"/>
  <c r="K32" i="3"/>
  <c r="L32" i="3"/>
  <c r="I34" i="3"/>
  <c r="J34" i="3"/>
  <c r="K34" i="3"/>
  <c r="L34" i="3"/>
  <c r="I35" i="3"/>
  <c r="J35" i="3"/>
  <c r="K35" i="3"/>
  <c r="L35" i="3"/>
  <c r="I37" i="3"/>
  <c r="J37" i="3"/>
  <c r="K37" i="3"/>
  <c r="L37" i="3"/>
  <c r="I38" i="3"/>
  <c r="J38" i="3"/>
  <c r="K38" i="3"/>
  <c r="L38" i="3"/>
  <c r="I39" i="3"/>
  <c r="J39" i="3"/>
  <c r="L39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4" i="3"/>
  <c r="I44" i="3"/>
  <c r="J44" i="3"/>
  <c r="K44" i="3"/>
  <c r="L44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16" i="3"/>
  <c r="N16" i="3" s="1"/>
  <c r="J16" i="3"/>
  <c r="O16" i="3" s="1"/>
  <c r="K16" i="3"/>
  <c r="P16" i="3" s="1"/>
  <c r="L16" i="3"/>
  <c r="Q16" i="3" s="1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I21" i="3"/>
  <c r="J21" i="3"/>
  <c r="K21" i="3"/>
  <c r="L21" i="3"/>
  <c r="E16" i="1"/>
  <c r="E58" i="2"/>
  <c r="H58" i="3" s="1"/>
  <c r="E57" i="2"/>
  <c r="H57" i="3" s="1"/>
  <c r="I56" i="2"/>
  <c r="L56" i="3" s="1"/>
  <c r="H56" i="2"/>
  <c r="K56" i="3" s="1"/>
  <c r="G56" i="2"/>
  <c r="J56" i="3" s="1"/>
  <c r="F56" i="2"/>
  <c r="F54" i="2"/>
  <c r="I54" i="3" s="1"/>
  <c r="E54" i="2"/>
  <c r="H54" i="3" s="1"/>
  <c r="I53" i="2"/>
  <c r="L53" i="3" s="1"/>
  <c r="G53" i="2"/>
  <c r="J53" i="3" s="1"/>
  <c r="F53" i="2"/>
  <c r="I53" i="3" s="1"/>
  <c r="E51" i="2"/>
  <c r="H51" i="3" s="1"/>
  <c r="E50" i="2"/>
  <c r="H50" i="3" s="1"/>
  <c r="E49" i="2"/>
  <c r="H49" i="3" s="1"/>
  <c r="E48" i="2"/>
  <c r="H48" i="3" s="1"/>
  <c r="E47" i="2"/>
  <c r="H47" i="3" s="1"/>
  <c r="E46" i="2"/>
  <c r="H46" i="3" s="1"/>
  <c r="I45" i="2"/>
  <c r="I43" i="2" s="1"/>
  <c r="L43" i="3" s="1"/>
  <c r="H45" i="2"/>
  <c r="H43" i="2" s="1"/>
  <c r="K43" i="3" s="1"/>
  <c r="G45" i="2"/>
  <c r="J45" i="3" s="1"/>
  <c r="F45" i="2"/>
  <c r="I45" i="3" s="1"/>
  <c r="E44" i="2"/>
  <c r="E40" i="2"/>
  <c r="H40" i="3" s="1"/>
  <c r="E38" i="2"/>
  <c r="H38" i="3" s="1"/>
  <c r="E37" i="2"/>
  <c r="H37" i="3" s="1"/>
  <c r="I36" i="2"/>
  <c r="L36" i="3" s="1"/>
  <c r="H36" i="2"/>
  <c r="K36" i="3" s="1"/>
  <c r="G36" i="2"/>
  <c r="J36" i="3" s="1"/>
  <c r="F36" i="2"/>
  <c r="E35" i="2"/>
  <c r="H35" i="3" s="1"/>
  <c r="E34" i="2"/>
  <c r="H34" i="3" s="1"/>
  <c r="I33" i="2"/>
  <c r="L33" i="3" s="1"/>
  <c r="H33" i="2"/>
  <c r="K33" i="3" s="1"/>
  <c r="G33" i="2"/>
  <c r="G31" i="2" s="1"/>
  <c r="F33" i="2"/>
  <c r="I33" i="3" s="1"/>
  <c r="G32" i="2"/>
  <c r="J32" i="3" s="1"/>
  <c r="E28" i="2"/>
  <c r="H28" i="3" s="1"/>
  <c r="E27" i="2"/>
  <c r="H27" i="3" s="1"/>
  <c r="E26" i="2"/>
  <c r="H26" i="3" s="1"/>
  <c r="E25" i="2"/>
  <c r="H25" i="3" s="1"/>
  <c r="E23" i="2"/>
  <c r="H23" i="3" s="1"/>
  <c r="I22" i="2"/>
  <c r="L22" i="3" s="1"/>
  <c r="H22" i="2"/>
  <c r="K22" i="3" s="1"/>
  <c r="G22" i="2"/>
  <c r="F22" i="2"/>
  <c r="I22" i="3" s="1"/>
  <c r="E21" i="2"/>
  <c r="H21" i="3" s="1"/>
  <c r="E20" i="2"/>
  <c r="H20" i="3" s="1"/>
  <c r="E19" i="2"/>
  <c r="H19" i="3" s="1"/>
  <c r="E18" i="2"/>
  <c r="H18" i="3" s="1"/>
  <c r="E17" i="2"/>
  <c r="H17" i="3" s="1"/>
  <c r="E16" i="2"/>
  <c r="H16" i="3" s="1"/>
  <c r="M16" i="3" s="1"/>
  <c r="I15" i="2"/>
  <c r="H15" i="2"/>
  <c r="H14" i="2" s="1"/>
  <c r="G15" i="2"/>
  <c r="G14" i="2" s="1"/>
  <c r="G12" i="2" s="1"/>
  <c r="G11" i="2" s="1"/>
  <c r="F15" i="2"/>
  <c r="F14" i="2" s="1"/>
  <c r="F12" i="2" s="1"/>
  <c r="I14" i="2"/>
  <c r="I12" i="2" s="1"/>
  <c r="E13" i="2"/>
  <c r="I11" i="2" l="1"/>
  <c r="E22" i="2"/>
  <c r="H22" i="3" s="1"/>
  <c r="I31" i="2"/>
  <c r="L31" i="3" s="1"/>
  <c r="G30" i="2"/>
  <c r="G61" i="2" s="1"/>
  <c r="J61" i="3" s="1"/>
  <c r="G43" i="2"/>
  <c r="J43" i="3" s="1"/>
  <c r="E56" i="2"/>
  <c r="H56" i="3" s="1"/>
  <c r="K45" i="3"/>
  <c r="E32" i="2"/>
  <c r="H32" i="3" s="1"/>
  <c r="E36" i="2"/>
  <c r="H36" i="3" s="1"/>
  <c r="F43" i="2"/>
  <c r="I43" i="3" s="1"/>
  <c r="J31" i="3"/>
  <c r="J22" i="3"/>
  <c r="I56" i="3"/>
  <c r="J33" i="3"/>
  <c r="I36" i="3"/>
  <c r="J30" i="3"/>
  <c r="E33" i="2"/>
  <c r="H33" i="3" s="1"/>
  <c r="H31" i="2"/>
  <c r="H30" i="2" s="1"/>
  <c r="H61" i="2" s="1"/>
  <c r="K61" i="3" s="1"/>
  <c r="E39" i="2"/>
  <c r="H39" i="3" s="1"/>
  <c r="L45" i="3"/>
  <c r="E59" i="6"/>
  <c r="E58" i="6" s="1"/>
  <c r="E104" i="6" s="1"/>
  <c r="E110" i="6" s="1"/>
  <c r="F58" i="6"/>
  <c r="F104" i="6" s="1"/>
  <c r="F112" i="6" s="1"/>
  <c r="K53" i="3"/>
  <c r="K30" i="3"/>
  <c r="G60" i="2"/>
  <c r="G29" i="2"/>
  <c r="J29" i="3" s="1"/>
  <c r="F11" i="2"/>
  <c r="E43" i="2"/>
  <c r="H43" i="3" s="1"/>
  <c r="I60" i="2"/>
  <c r="L60" i="3" s="1"/>
  <c r="I29" i="2"/>
  <c r="L29" i="3" s="1"/>
  <c r="I30" i="2"/>
  <c r="E14" i="2"/>
  <c r="H12" i="2"/>
  <c r="H11" i="2" s="1"/>
  <c r="E15" i="2"/>
  <c r="F31" i="2"/>
  <c r="I31" i="3" s="1"/>
  <c r="E45" i="2"/>
  <c r="H45" i="3" s="1"/>
  <c r="I15" i="4"/>
  <c r="I14" i="4" s="1"/>
  <c r="I12" i="4" s="1"/>
  <c r="H15" i="4"/>
  <c r="G15" i="4"/>
  <c r="F15" i="4"/>
  <c r="E16" i="4"/>
  <c r="E58" i="4"/>
  <c r="E57" i="4"/>
  <c r="I56" i="4"/>
  <c r="H56" i="4"/>
  <c r="G56" i="4"/>
  <c r="F56" i="4"/>
  <c r="F54" i="4"/>
  <c r="E54" i="4" s="1"/>
  <c r="I53" i="4"/>
  <c r="H53" i="4"/>
  <c r="G53" i="4"/>
  <c r="E51" i="4"/>
  <c r="E50" i="4"/>
  <c r="E49" i="4"/>
  <c r="E48" i="4"/>
  <c r="E47" i="4"/>
  <c r="E46" i="4"/>
  <c r="I45" i="4"/>
  <c r="I43" i="4" s="1"/>
  <c r="H45" i="4"/>
  <c r="H43" i="4" s="1"/>
  <c r="G45" i="4"/>
  <c r="F45" i="4"/>
  <c r="F43" i="4" s="1"/>
  <c r="E44" i="4"/>
  <c r="G43" i="4"/>
  <c r="E40" i="4"/>
  <c r="E39" i="4"/>
  <c r="E38" i="4"/>
  <c r="E37" i="4"/>
  <c r="I36" i="4"/>
  <c r="H36" i="4"/>
  <c r="G36" i="4"/>
  <c r="F36" i="4"/>
  <c r="E35" i="4"/>
  <c r="E34" i="4"/>
  <c r="I33" i="4"/>
  <c r="I31" i="4" s="1"/>
  <c r="H33" i="4"/>
  <c r="G33" i="4"/>
  <c r="F33" i="4"/>
  <c r="G32" i="4"/>
  <c r="E32" i="4" s="1"/>
  <c r="E28" i="4"/>
  <c r="E27" i="4"/>
  <c r="E26" i="4"/>
  <c r="E25" i="4"/>
  <c r="E23" i="4"/>
  <c r="I22" i="4"/>
  <c r="H22" i="4"/>
  <c r="G22" i="4"/>
  <c r="F22" i="4"/>
  <c r="E21" i="4"/>
  <c r="E20" i="4"/>
  <c r="E19" i="4"/>
  <c r="E18" i="4"/>
  <c r="E17" i="4"/>
  <c r="H14" i="4"/>
  <c r="H12" i="4" s="1"/>
  <c r="H11" i="4" s="1"/>
  <c r="G14" i="4"/>
  <c r="G12" i="4" s="1"/>
  <c r="G11" i="4" s="1"/>
  <c r="E13" i="4"/>
  <c r="F53" i="4" l="1"/>
  <c r="E53" i="4" s="1"/>
  <c r="E33" i="4"/>
  <c r="H31" i="4"/>
  <c r="H30" i="4" s="1"/>
  <c r="H61" i="4" s="1"/>
  <c r="I61" i="2"/>
  <c r="L61" i="3" s="1"/>
  <c r="L30" i="3"/>
  <c r="K31" i="3"/>
  <c r="G31" i="4"/>
  <c r="G30" i="4" s="1"/>
  <c r="G61" i="4" s="1"/>
  <c r="I11" i="4"/>
  <c r="I60" i="4" s="1"/>
  <c r="E112" i="6"/>
  <c r="F110" i="6"/>
  <c r="G65" i="2"/>
  <c r="J65" i="3" s="1"/>
  <c r="J60" i="3"/>
  <c r="E12" i="2"/>
  <c r="H60" i="2"/>
  <c r="H29" i="2"/>
  <c r="K29" i="3" s="1"/>
  <c r="I65" i="2"/>
  <c r="L65" i="3" s="1"/>
  <c r="E31" i="2"/>
  <c r="H31" i="3" s="1"/>
  <c r="F30" i="2"/>
  <c r="I30" i="3" s="1"/>
  <c r="F60" i="2"/>
  <c r="I60" i="3" s="1"/>
  <c r="F29" i="2"/>
  <c r="E11" i="2"/>
  <c r="E15" i="4"/>
  <c r="F14" i="4"/>
  <c r="E14" i="4" s="1"/>
  <c r="E36" i="4"/>
  <c r="E56" i="4"/>
  <c r="E22" i="4"/>
  <c r="G60" i="4"/>
  <c r="G65" i="4" s="1"/>
  <c r="G29" i="4"/>
  <c r="I30" i="4"/>
  <c r="I61" i="4" s="1"/>
  <c r="I65" i="4" s="1"/>
  <c r="E43" i="4"/>
  <c r="H60" i="4"/>
  <c r="H65" i="4" s="1"/>
  <c r="H29" i="4"/>
  <c r="F31" i="4"/>
  <c r="E45" i="4"/>
  <c r="F12" i="4"/>
  <c r="I29" i="4"/>
  <c r="E29" i="2" l="1"/>
  <c r="H29" i="3" s="1"/>
  <c r="I29" i="3"/>
  <c r="H65" i="2"/>
  <c r="K65" i="3" s="1"/>
  <c r="K60" i="3"/>
  <c r="E60" i="2"/>
  <c r="H60" i="3" s="1"/>
  <c r="F61" i="2"/>
  <c r="E30" i="2"/>
  <c r="H30" i="3" s="1"/>
  <c r="E12" i="4"/>
  <c r="F11" i="4"/>
  <c r="F30" i="4"/>
  <c r="E31" i="4"/>
  <c r="E20" i="3"/>
  <c r="F20" i="3"/>
  <c r="G20" i="3"/>
  <c r="E21" i="3"/>
  <c r="F21" i="3"/>
  <c r="G21" i="3"/>
  <c r="D21" i="3"/>
  <c r="D20" i="3"/>
  <c r="E61" i="2" l="1"/>
  <c r="H61" i="3" s="1"/>
  <c r="I61" i="3"/>
  <c r="F65" i="2"/>
  <c r="E11" i="4"/>
  <c r="F60" i="4"/>
  <c r="F29" i="4"/>
  <c r="E29" i="4" s="1"/>
  <c r="F61" i="4"/>
  <c r="E61" i="4" s="1"/>
  <c r="E30" i="4"/>
  <c r="E65" i="2" l="1"/>
  <c r="H65" i="3" s="1"/>
  <c r="I65" i="3"/>
  <c r="F65" i="4"/>
  <c r="E65" i="4" s="1"/>
  <c r="E60" i="4"/>
  <c r="N20" i="3"/>
  <c r="O20" i="3"/>
  <c r="P20" i="3"/>
  <c r="Q20" i="3"/>
  <c r="E20" i="1"/>
  <c r="E21" i="1"/>
  <c r="H13" i="3" l="1"/>
  <c r="I13" i="3"/>
  <c r="J13" i="3"/>
  <c r="K13" i="3"/>
  <c r="L13" i="3"/>
  <c r="I14" i="3"/>
  <c r="J14" i="3"/>
  <c r="K14" i="3"/>
  <c r="L14" i="3"/>
  <c r="I15" i="3"/>
  <c r="J15" i="3"/>
  <c r="K15" i="3"/>
  <c r="L15" i="3"/>
  <c r="D13" i="3"/>
  <c r="E13" i="3"/>
  <c r="F13" i="3"/>
  <c r="G13" i="3"/>
  <c r="D15" i="3"/>
  <c r="E15" i="3"/>
  <c r="F15" i="3"/>
  <c r="G15" i="3"/>
  <c r="D17" i="3"/>
  <c r="N17" i="3" s="1"/>
  <c r="E17" i="3"/>
  <c r="F17" i="3"/>
  <c r="G17" i="3"/>
  <c r="D18" i="3"/>
  <c r="E18" i="3"/>
  <c r="F18" i="3"/>
  <c r="G18" i="3"/>
  <c r="D19" i="3"/>
  <c r="E19" i="3"/>
  <c r="F19" i="3"/>
  <c r="G19" i="3"/>
  <c r="D23" i="3"/>
  <c r="E23" i="3"/>
  <c r="F23" i="3"/>
  <c r="G23" i="3"/>
  <c r="C24" i="3"/>
  <c r="D24" i="3"/>
  <c r="E24" i="3"/>
  <c r="F24" i="3"/>
  <c r="G24" i="3"/>
  <c r="D25" i="3"/>
  <c r="E25" i="3"/>
  <c r="F25" i="3"/>
  <c r="G25" i="3"/>
  <c r="D26" i="3"/>
  <c r="E26" i="3"/>
  <c r="F26" i="3"/>
  <c r="G26" i="3"/>
  <c r="C27" i="3"/>
  <c r="D27" i="3"/>
  <c r="E27" i="3"/>
  <c r="F27" i="3"/>
  <c r="G27" i="3"/>
  <c r="D28" i="3"/>
  <c r="E28" i="3"/>
  <c r="F28" i="3"/>
  <c r="G28" i="3"/>
  <c r="D32" i="3"/>
  <c r="E32" i="3"/>
  <c r="F32" i="3"/>
  <c r="G32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D38" i="3"/>
  <c r="E38" i="3"/>
  <c r="F38" i="3"/>
  <c r="G38" i="3"/>
  <c r="D39" i="3"/>
  <c r="E39" i="3"/>
  <c r="F39" i="3"/>
  <c r="G39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D44" i="3"/>
  <c r="E44" i="3"/>
  <c r="F44" i="3"/>
  <c r="G44" i="3"/>
  <c r="D46" i="3"/>
  <c r="E46" i="3"/>
  <c r="F46" i="3"/>
  <c r="G46" i="3"/>
  <c r="D47" i="3"/>
  <c r="E47" i="3"/>
  <c r="F47" i="3"/>
  <c r="G47" i="3"/>
  <c r="D48" i="3"/>
  <c r="E48" i="3"/>
  <c r="F48" i="3"/>
  <c r="G48" i="3"/>
  <c r="D49" i="3"/>
  <c r="E49" i="3"/>
  <c r="F49" i="3"/>
  <c r="G49" i="3"/>
  <c r="D50" i="3"/>
  <c r="E50" i="3"/>
  <c r="F50" i="3"/>
  <c r="G50" i="3"/>
  <c r="D51" i="3"/>
  <c r="E51" i="3"/>
  <c r="F51" i="3"/>
  <c r="G51" i="3"/>
  <c r="C52" i="3"/>
  <c r="D52" i="3"/>
  <c r="E52" i="3"/>
  <c r="F52" i="3"/>
  <c r="G52" i="3"/>
  <c r="D53" i="3"/>
  <c r="E53" i="3"/>
  <c r="F53" i="3"/>
  <c r="G53" i="3"/>
  <c r="D54" i="3"/>
  <c r="E54" i="3"/>
  <c r="F54" i="3"/>
  <c r="G54" i="3"/>
  <c r="C55" i="3"/>
  <c r="D55" i="3"/>
  <c r="E55" i="3"/>
  <c r="F55" i="3"/>
  <c r="G55" i="3"/>
  <c r="D56" i="3"/>
  <c r="E56" i="3"/>
  <c r="F56" i="3"/>
  <c r="G56" i="3"/>
  <c r="C57" i="3"/>
  <c r="D57" i="3"/>
  <c r="E57" i="3"/>
  <c r="F57" i="3"/>
  <c r="G57" i="3"/>
  <c r="D58" i="3"/>
  <c r="E58" i="3"/>
  <c r="F58" i="3"/>
  <c r="G58" i="3"/>
  <c r="C59" i="3"/>
  <c r="D59" i="3"/>
  <c r="E59" i="3"/>
  <c r="F59" i="3"/>
  <c r="G59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H15" i="3"/>
  <c r="H14" i="3"/>
  <c r="K12" i="3"/>
  <c r="I12" i="3"/>
  <c r="N13" i="3" l="1"/>
  <c r="N15" i="3"/>
  <c r="Q17" i="3"/>
  <c r="Q15" i="3"/>
  <c r="P17" i="3"/>
  <c r="P15" i="3"/>
  <c r="O15" i="3"/>
  <c r="L12" i="3"/>
  <c r="L11" i="3"/>
  <c r="J11" i="3"/>
  <c r="J12" i="3"/>
  <c r="H12" i="3"/>
  <c r="E58" i="1"/>
  <c r="C58" i="3" s="1"/>
  <c r="E56" i="1"/>
  <c r="C56" i="3" s="1"/>
  <c r="E54" i="1"/>
  <c r="C54" i="3" s="1"/>
  <c r="E53" i="1"/>
  <c r="C53" i="3" s="1"/>
  <c r="E51" i="1"/>
  <c r="C51" i="3" s="1"/>
  <c r="E50" i="1"/>
  <c r="C50" i="3" s="1"/>
  <c r="E49" i="1"/>
  <c r="C49" i="3" s="1"/>
  <c r="E48" i="1"/>
  <c r="C48" i="3" s="1"/>
  <c r="E47" i="1"/>
  <c r="C47" i="3" s="1"/>
  <c r="E46" i="1"/>
  <c r="C46" i="3" s="1"/>
  <c r="I45" i="1"/>
  <c r="G45" i="3" s="1"/>
  <c r="H45" i="1"/>
  <c r="F45" i="3" s="1"/>
  <c r="G45" i="1"/>
  <c r="F45" i="1"/>
  <c r="E44" i="1"/>
  <c r="C44" i="3" s="1"/>
  <c r="H43" i="1"/>
  <c r="F43" i="3" s="1"/>
  <c r="E40" i="1"/>
  <c r="C40" i="3" s="1"/>
  <c r="E39" i="1"/>
  <c r="C39" i="3" s="1"/>
  <c r="E38" i="1"/>
  <c r="C38" i="3" s="1"/>
  <c r="E37" i="1"/>
  <c r="C37" i="3" s="1"/>
  <c r="E36" i="1"/>
  <c r="C36" i="3" s="1"/>
  <c r="E35" i="1"/>
  <c r="C35" i="3" s="1"/>
  <c r="E34" i="1"/>
  <c r="C34" i="3" s="1"/>
  <c r="I33" i="1"/>
  <c r="H33" i="1"/>
  <c r="F33" i="3" s="1"/>
  <c r="G33" i="1"/>
  <c r="E33" i="3" s="1"/>
  <c r="F33" i="1"/>
  <c r="D33" i="3" s="1"/>
  <c r="E32" i="1"/>
  <c r="C32" i="3" s="1"/>
  <c r="H31" i="1"/>
  <c r="F31" i="3" s="1"/>
  <c r="E28" i="1"/>
  <c r="C28" i="3" s="1"/>
  <c r="E26" i="1"/>
  <c r="C26" i="3" s="1"/>
  <c r="E25" i="1"/>
  <c r="C25" i="3" s="1"/>
  <c r="E23" i="1"/>
  <c r="C23" i="3" s="1"/>
  <c r="I22" i="1"/>
  <c r="G22" i="3" s="1"/>
  <c r="H22" i="1"/>
  <c r="F22" i="3" s="1"/>
  <c r="G22" i="1"/>
  <c r="E22" i="3" s="1"/>
  <c r="F22" i="1"/>
  <c r="D22" i="3" s="1"/>
  <c r="C21" i="3"/>
  <c r="C20" i="3"/>
  <c r="M20" i="3" s="1"/>
  <c r="E19" i="1"/>
  <c r="C19" i="3" s="1"/>
  <c r="E18" i="1"/>
  <c r="C18" i="3" s="1"/>
  <c r="E17" i="1"/>
  <c r="C17" i="3" s="1"/>
  <c r="M17" i="3" s="1"/>
  <c r="E15" i="1"/>
  <c r="C15" i="3" s="1"/>
  <c r="M15" i="3" s="1"/>
  <c r="I14" i="1"/>
  <c r="G14" i="3" s="1"/>
  <c r="H14" i="1"/>
  <c r="F14" i="3" s="1"/>
  <c r="G14" i="1"/>
  <c r="E14" i="3" s="1"/>
  <c r="F14" i="1"/>
  <c r="E13" i="1"/>
  <c r="C13" i="3" s="1"/>
  <c r="G12" i="1"/>
  <c r="E12" i="3" s="1"/>
  <c r="I12" i="1" l="1"/>
  <c r="G12" i="3" s="1"/>
  <c r="F31" i="1"/>
  <c r="H30" i="1"/>
  <c r="D31" i="3"/>
  <c r="E33" i="1"/>
  <c r="C33" i="3" s="1"/>
  <c r="I31" i="1"/>
  <c r="G33" i="3"/>
  <c r="G43" i="1"/>
  <c r="E45" i="3"/>
  <c r="E45" i="1"/>
  <c r="C45" i="3" s="1"/>
  <c r="D45" i="3"/>
  <c r="G31" i="1"/>
  <c r="E31" i="1" s="1"/>
  <c r="C31" i="3" s="1"/>
  <c r="I43" i="1"/>
  <c r="G43" i="3" s="1"/>
  <c r="F43" i="1"/>
  <c r="D43" i="3" s="1"/>
  <c r="H12" i="1"/>
  <c r="F12" i="3" s="1"/>
  <c r="E14" i="1"/>
  <c r="C14" i="3" s="1"/>
  <c r="D14" i="3"/>
  <c r="G11" i="1"/>
  <c r="I11" i="3"/>
  <c r="K11" i="3"/>
  <c r="H11" i="3"/>
  <c r="F30" i="1"/>
  <c r="D30" i="3" s="1"/>
  <c r="E22" i="1"/>
  <c r="C22" i="3" s="1"/>
  <c r="F12" i="1"/>
  <c r="I11" i="1" l="1"/>
  <c r="G11" i="3" s="1"/>
  <c r="H11" i="1"/>
  <c r="F11" i="3" s="1"/>
  <c r="E43" i="1"/>
  <c r="C43" i="3" s="1"/>
  <c r="E43" i="3"/>
  <c r="G30" i="1"/>
  <c r="E31" i="3"/>
  <c r="I30" i="1"/>
  <c r="G31" i="3"/>
  <c r="H61" i="1"/>
  <c r="F61" i="3" s="1"/>
  <c r="F30" i="3"/>
  <c r="D12" i="3"/>
  <c r="F11" i="1"/>
  <c r="F29" i="1" s="1"/>
  <c r="G60" i="1"/>
  <c r="E11" i="3"/>
  <c r="G29" i="1"/>
  <c r="E29" i="3" s="1"/>
  <c r="F61" i="1"/>
  <c r="D61" i="3" s="1"/>
  <c r="E12" i="1"/>
  <c r="C12" i="3" s="1"/>
  <c r="I29" i="1" l="1"/>
  <c r="G29" i="3" s="1"/>
  <c r="H60" i="1"/>
  <c r="F60" i="3" s="1"/>
  <c r="H29" i="1"/>
  <c r="F29" i="3" s="1"/>
  <c r="I60" i="1"/>
  <c r="G60" i="3" s="1"/>
  <c r="G61" i="1"/>
  <c r="E61" i="3" s="1"/>
  <c r="E30" i="3"/>
  <c r="E30" i="1"/>
  <c r="C30" i="3" s="1"/>
  <c r="H65" i="1"/>
  <c r="F65" i="3" s="1"/>
  <c r="I61" i="1"/>
  <c r="E61" i="1" s="1"/>
  <c r="C61" i="3" s="1"/>
  <c r="G30" i="3"/>
  <c r="D11" i="3"/>
  <c r="F60" i="1"/>
  <c r="F65" i="1" s="1"/>
  <c r="D29" i="3"/>
  <c r="E60" i="3"/>
  <c r="E11" i="1"/>
  <c r="C11" i="3" s="1"/>
  <c r="G65" i="1" l="1"/>
  <c r="E65" i="3" s="1"/>
  <c r="G61" i="3"/>
  <c r="I65" i="1"/>
  <c r="G65" i="3" s="1"/>
  <c r="D60" i="3"/>
  <c r="E60" i="1"/>
  <c r="C60" i="3" s="1"/>
  <c r="D65" i="3"/>
  <c r="E29" i="1"/>
  <c r="C29" i="3" s="1"/>
  <c r="E65" i="1" l="1"/>
  <c r="C65" i="3" s="1"/>
  <c r="M65" i="3" s="1"/>
  <c r="M11" i="3"/>
  <c r="M12" i="3"/>
  <c r="N12" i="3"/>
  <c r="O12" i="3"/>
  <c r="P12" i="3"/>
  <c r="Q12" i="3"/>
  <c r="M13" i="3"/>
  <c r="O13" i="3"/>
  <c r="P13" i="3"/>
  <c r="Q13" i="3"/>
  <c r="M14" i="3"/>
  <c r="N14" i="3"/>
  <c r="O14" i="3"/>
  <c r="P14" i="3"/>
  <c r="Q14" i="3"/>
  <c r="M18" i="3"/>
  <c r="N18" i="3"/>
  <c r="O18" i="3"/>
  <c r="P18" i="3"/>
  <c r="Q18" i="3"/>
  <c r="M19" i="3"/>
  <c r="N19" i="3"/>
  <c r="O19" i="3"/>
  <c r="P19" i="3"/>
  <c r="Q19" i="3"/>
  <c r="M21" i="3"/>
  <c r="N21" i="3"/>
  <c r="O21" i="3"/>
  <c r="P21" i="3"/>
  <c r="Q21" i="3"/>
  <c r="M22" i="3"/>
  <c r="N22" i="3"/>
  <c r="O22" i="3"/>
  <c r="P22" i="3"/>
  <c r="Q22" i="3"/>
  <c r="M23" i="3"/>
  <c r="N23" i="3"/>
  <c r="O23" i="3"/>
  <c r="P23" i="3"/>
  <c r="Q23" i="3"/>
  <c r="M24" i="3"/>
  <c r="N24" i="3"/>
  <c r="O24" i="3"/>
  <c r="P24" i="3"/>
  <c r="Q24" i="3"/>
  <c r="M25" i="3"/>
  <c r="N25" i="3"/>
  <c r="O25" i="3"/>
  <c r="P25" i="3"/>
  <c r="Q25" i="3"/>
  <c r="M26" i="3"/>
  <c r="N26" i="3"/>
  <c r="O26" i="3"/>
  <c r="P26" i="3"/>
  <c r="Q26" i="3"/>
  <c r="M27" i="3"/>
  <c r="N27" i="3"/>
  <c r="O27" i="3"/>
  <c r="P27" i="3"/>
  <c r="Q27" i="3"/>
  <c r="M28" i="3"/>
  <c r="N28" i="3"/>
  <c r="O28" i="3"/>
  <c r="P28" i="3"/>
  <c r="Q28" i="3"/>
  <c r="M29" i="3"/>
  <c r="N29" i="3"/>
  <c r="O29" i="3"/>
  <c r="P29" i="3"/>
  <c r="Q29" i="3"/>
  <c r="M30" i="3"/>
  <c r="N30" i="3"/>
  <c r="O30" i="3"/>
  <c r="P30" i="3"/>
  <c r="Q30" i="3"/>
  <c r="M31" i="3"/>
  <c r="N31" i="3"/>
  <c r="O31" i="3"/>
  <c r="P31" i="3"/>
  <c r="Q31" i="3"/>
  <c r="M32" i="3"/>
  <c r="N32" i="3"/>
  <c r="O32" i="3"/>
  <c r="P32" i="3"/>
  <c r="Q32" i="3"/>
  <c r="M33" i="3"/>
  <c r="N33" i="3"/>
  <c r="O33" i="3"/>
  <c r="P33" i="3"/>
  <c r="Q33" i="3"/>
  <c r="M34" i="3"/>
  <c r="N34" i="3"/>
  <c r="O34" i="3"/>
  <c r="P34" i="3"/>
  <c r="Q34" i="3"/>
  <c r="M35" i="3"/>
  <c r="N35" i="3"/>
  <c r="O35" i="3"/>
  <c r="P35" i="3"/>
  <c r="Q35" i="3"/>
  <c r="M36" i="3"/>
  <c r="N36" i="3"/>
  <c r="O36" i="3"/>
  <c r="P36" i="3"/>
  <c r="Q36" i="3"/>
  <c r="M37" i="3"/>
  <c r="N37" i="3"/>
  <c r="O37" i="3"/>
  <c r="P37" i="3"/>
  <c r="Q37" i="3"/>
  <c r="M38" i="3"/>
  <c r="N38" i="3"/>
  <c r="O38" i="3"/>
  <c r="P38" i="3"/>
  <c r="Q38" i="3"/>
  <c r="M39" i="3"/>
  <c r="N39" i="3"/>
  <c r="O39" i="3"/>
  <c r="P39" i="3"/>
  <c r="Q39" i="3"/>
  <c r="M40" i="3"/>
  <c r="N40" i="3"/>
  <c r="O40" i="3"/>
  <c r="P40" i="3"/>
  <c r="Q40" i="3"/>
  <c r="M41" i="3"/>
  <c r="N41" i="3"/>
  <c r="O41" i="3"/>
  <c r="P41" i="3"/>
  <c r="Q41" i="3"/>
  <c r="M42" i="3"/>
  <c r="N42" i="3"/>
  <c r="O42" i="3"/>
  <c r="P42" i="3"/>
  <c r="Q42" i="3"/>
  <c r="M43" i="3"/>
  <c r="N43" i="3"/>
  <c r="O43" i="3"/>
  <c r="P43" i="3"/>
  <c r="Q43" i="3"/>
  <c r="M44" i="3"/>
  <c r="N44" i="3"/>
  <c r="O44" i="3"/>
  <c r="P44" i="3"/>
  <c r="Q44" i="3"/>
  <c r="M45" i="3"/>
  <c r="N45" i="3"/>
  <c r="O45" i="3"/>
  <c r="P45" i="3"/>
  <c r="Q45" i="3"/>
  <c r="M46" i="3"/>
  <c r="N46" i="3"/>
  <c r="O46" i="3"/>
  <c r="P46" i="3"/>
  <c r="Q46" i="3"/>
  <c r="M47" i="3"/>
  <c r="N47" i="3"/>
  <c r="O47" i="3"/>
  <c r="P47" i="3"/>
  <c r="Q47" i="3"/>
  <c r="M48" i="3"/>
  <c r="N48" i="3"/>
  <c r="O48" i="3"/>
  <c r="P48" i="3"/>
  <c r="Q48" i="3"/>
  <c r="M49" i="3"/>
  <c r="N49" i="3"/>
  <c r="O49" i="3"/>
  <c r="P49" i="3"/>
  <c r="Q49" i="3"/>
  <c r="M50" i="3"/>
  <c r="N50" i="3"/>
  <c r="O50" i="3"/>
  <c r="P50" i="3"/>
  <c r="Q50" i="3"/>
  <c r="M51" i="3"/>
  <c r="N51" i="3"/>
  <c r="O51" i="3"/>
  <c r="P51" i="3"/>
  <c r="Q51" i="3"/>
  <c r="M52" i="3"/>
  <c r="N52" i="3"/>
  <c r="O52" i="3"/>
  <c r="P52" i="3"/>
  <c r="Q52" i="3"/>
  <c r="M53" i="3"/>
  <c r="N53" i="3"/>
  <c r="O53" i="3"/>
  <c r="P53" i="3"/>
  <c r="Q53" i="3"/>
  <c r="M54" i="3"/>
  <c r="N54" i="3"/>
  <c r="O54" i="3"/>
  <c r="P54" i="3"/>
  <c r="Q54" i="3"/>
  <c r="M55" i="3"/>
  <c r="N55" i="3"/>
  <c r="O55" i="3"/>
  <c r="P55" i="3"/>
  <c r="Q55" i="3"/>
  <c r="M56" i="3"/>
  <c r="N56" i="3"/>
  <c r="O56" i="3"/>
  <c r="P56" i="3"/>
  <c r="Q56" i="3"/>
  <c r="M57" i="3"/>
  <c r="N57" i="3"/>
  <c r="O57" i="3"/>
  <c r="P57" i="3"/>
  <c r="Q57" i="3"/>
  <c r="M58" i="3"/>
  <c r="N58" i="3"/>
  <c r="O58" i="3"/>
  <c r="P58" i="3"/>
  <c r="Q58" i="3"/>
  <c r="M59" i="3"/>
  <c r="N59" i="3"/>
  <c r="O59" i="3"/>
  <c r="P59" i="3"/>
  <c r="Q59" i="3"/>
  <c r="M60" i="3"/>
  <c r="N60" i="3"/>
  <c r="O60" i="3"/>
  <c r="P60" i="3"/>
  <c r="Q60" i="3"/>
  <c r="M61" i="3"/>
  <c r="N61" i="3"/>
  <c r="O61" i="3"/>
  <c r="P61" i="3"/>
  <c r="Q61" i="3"/>
  <c r="M62" i="3"/>
  <c r="N62" i="3"/>
  <c r="O62" i="3"/>
  <c r="P62" i="3"/>
  <c r="Q62" i="3"/>
  <c r="M63" i="3"/>
  <c r="N63" i="3"/>
  <c r="O63" i="3"/>
  <c r="P63" i="3"/>
  <c r="Q63" i="3"/>
  <c r="M64" i="3"/>
  <c r="N64" i="3"/>
  <c r="O64" i="3"/>
  <c r="P64" i="3"/>
  <c r="Q64" i="3"/>
  <c r="N65" i="3"/>
  <c r="O65" i="3"/>
  <c r="P65" i="3"/>
  <c r="Q65" i="3"/>
  <c r="N11" i="3"/>
  <c r="O11" i="3"/>
  <c r="P11" i="3"/>
  <c r="Q11" i="3"/>
</calcChain>
</file>

<file path=xl/sharedStrings.xml><?xml version="1.0" encoding="utf-8"?>
<sst xmlns="http://schemas.openxmlformats.org/spreadsheetml/2006/main" count="1161" uniqueCount="459">
  <si>
    <t>№ з/п</t>
  </si>
  <si>
    <t xml:space="preserve">Показники </t>
  </si>
  <si>
    <t xml:space="preserve">Факт минулого року </t>
  </si>
  <si>
    <t xml:space="preserve">Фінансовий план поточного року </t>
  </si>
  <si>
    <t xml:space="preserve">Плановий рік, усього </t>
  </si>
  <si>
    <t>У тому числі за кварталами:</t>
  </si>
  <si>
    <t>I</t>
  </si>
  <si>
    <t>II</t>
  </si>
  <si>
    <t>III</t>
  </si>
  <si>
    <t>IV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</si>
  <si>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у тому числі: </t>
    </r>
  </si>
  <si>
    <t>1.</t>
  </si>
  <si>
    <t>1.1.</t>
  </si>
  <si>
    <t>Від основної діяльності,з них за рахунок:</t>
  </si>
  <si>
    <t>- коштів від медичного обслуговування населення за договорами з НСЗУ згідно державної програми медичних гарантій;</t>
  </si>
  <si>
    <t xml:space="preserve">     - коштів державного бюджету та бюджету міста Одеси за  цільовими програмами, у тому числі(розшифрувати):                       </t>
  </si>
  <si>
    <t>- коштів бюджету міста на оплату комунальних послуг</t>
  </si>
  <si>
    <t>- коштів бюджету міста на розвиток підприємства та зміцнення його матеріально-технічної бази</t>
  </si>
  <si>
    <t>1.2.</t>
  </si>
  <si>
    <t>ПДВ</t>
  </si>
  <si>
    <t>1.3.</t>
  </si>
  <si>
    <t>Інші вирахування з доходу</t>
  </si>
  <si>
    <t>1.4.</t>
  </si>
  <si>
    <t>Чистий доход</t>
  </si>
  <si>
    <t>1.5.</t>
  </si>
  <si>
    <t>Видатки, всього, у тому числі:</t>
  </si>
  <si>
    <t>2.</t>
  </si>
  <si>
    <t>2.1.</t>
  </si>
  <si>
    <t>матеріальні;</t>
  </si>
  <si>
    <t>на оплату праці з нарахуваннями;</t>
  </si>
  <si>
    <t>на оплату праці;</t>
  </si>
  <si>
    <t>нарахування на оплату праці;</t>
  </si>
  <si>
    <t>на оплату послуг крім комунальних;</t>
  </si>
  <si>
    <t>на оплату комунальних послуг та енергоносіїв;</t>
  </si>
  <si>
    <t>соціальне забезпечення населення;</t>
  </si>
  <si>
    <t>витрати на окремі заходи по реалізації державних та міських цільових програм(розшифрувати)</t>
  </si>
  <si>
    <t>амортизація</t>
  </si>
  <si>
    <t>інші операційні  витрати (розшифрувати)</t>
  </si>
  <si>
    <t>фінансові витрати</t>
  </si>
  <si>
    <t>Адміністративні витрати</t>
  </si>
  <si>
    <t>2.2.</t>
  </si>
  <si>
    <t>2.1.1.</t>
  </si>
  <si>
    <t>2.1.2.</t>
  </si>
  <si>
    <t>2.1.2.1.</t>
  </si>
  <si>
    <t>2.1.2.2.</t>
  </si>
  <si>
    <t>2.1.3.</t>
  </si>
  <si>
    <t>2.1.4.</t>
  </si>
  <si>
    <t>2.1.5.</t>
  </si>
  <si>
    <t>2.1.6.</t>
  </si>
  <si>
    <t>2.1.7.</t>
  </si>
  <si>
    <t>2.1.8.</t>
  </si>
  <si>
    <t>2.1.9.</t>
  </si>
  <si>
    <t>2.2.1.</t>
  </si>
  <si>
    <t>2.2.2.</t>
  </si>
  <si>
    <t>2.2.2.1.</t>
  </si>
  <si>
    <t>2.2.2.2.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</si>
  <si>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</si>
  <si>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</si>
  <si>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</si>
  <si>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</si>
  <si>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</si>
  <si>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2.2.3.</t>
  </si>
  <si>
    <t>2.2.4.</t>
  </si>
  <si>
    <t>2.2.5.</t>
  </si>
  <si>
    <t>2.2.6.</t>
  </si>
  <si>
    <t>2.2.7.</t>
  </si>
  <si>
    <t>тис.грн.</t>
  </si>
  <si>
    <r>
      <t xml:space="preserve">Капітальні інвестиції – всього, </t>
    </r>
    <r>
      <rPr>
        <sz val="12"/>
        <color indexed="8"/>
        <rFont val="Times New Roman"/>
        <family val="1"/>
        <charset val="204"/>
      </rPr>
      <t>у тому числі на:</t>
    </r>
  </si>
  <si>
    <t>3.</t>
  </si>
  <si>
    <t>Придбання обладнання, техніки та предметів довгострокового користування</t>
  </si>
  <si>
    <t>3.1.</t>
  </si>
  <si>
    <t xml:space="preserve">Капітальний ремонт та реконструкція об’єктів </t>
  </si>
  <si>
    <t>3.2.</t>
  </si>
  <si>
    <t xml:space="preserve">Обов`язкові  платежі підприємства до бюджету </t>
  </si>
  <si>
    <t>4.</t>
  </si>
  <si>
    <t>4.1.</t>
  </si>
  <si>
    <t>4.2.</t>
  </si>
  <si>
    <t xml:space="preserve">Усього доходів </t>
  </si>
  <si>
    <t xml:space="preserve">Усього видатків  </t>
  </si>
  <si>
    <t>5.</t>
  </si>
  <si>
    <t>Фінансові результати:</t>
  </si>
  <si>
    <t>5.1.</t>
  </si>
  <si>
    <t>5.2.</t>
  </si>
  <si>
    <t>Нерозподілені доходи</t>
  </si>
  <si>
    <t>Резервний фонд</t>
  </si>
  <si>
    <t xml:space="preserve">Фінансовий план </t>
  </si>
  <si>
    <t>Комунального некомерційноного підприємства</t>
  </si>
  <si>
    <t>Одеської міської ради</t>
  </si>
  <si>
    <t xml:space="preserve"> -    коштів бюджету міста на поточні видатки  підприємства </t>
  </si>
  <si>
    <t xml:space="preserve">  -     за оренду приміщень</t>
  </si>
  <si>
    <t xml:space="preserve">   -   від надання платних послуг</t>
  </si>
  <si>
    <t xml:space="preserve">   -    благодійна, спонсорська допомога, гранти та дарунки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</si>
  <si>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у тому числі:
</t>
    </r>
    <r>
      <rPr>
        <i/>
        <sz val="12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</si>
  <si>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</t>
    </r>
    <r>
      <rPr>
        <sz val="12"/>
        <color indexed="8"/>
        <rFont val="Times New Roman"/>
        <family val="1"/>
        <charset val="204"/>
      </rPr>
      <t xml:space="preserve">
</t>
    </r>
  </si>
  <si>
    <t>(зі змінами станом на 01.04.2019 року)</t>
  </si>
  <si>
    <t xml:space="preserve">Порівняльна таблиця до фінансового плану </t>
  </si>
  <si>
    <t>на 2019 рік</t>
  </si>
  <si>
    <t>Показники фінансового плану зі змінами станом на 01.04.2019 року , у тому числі по кварталам</t>
  </si>
  <si>
    <t>Затверджено у фінансовому плані станом на 01.01.2019 року, у тому числі по кварталам</t>
  </si>
  <si>
    <t>п1.=1.1.+1.2.</t>
  </si>
  <si>
    <t>усього видатків=п2.+п.3+п.4</t>
  </si>
  <si>
    <t>п.3=3.1.+3.2.</t>
  </si>
  <si>
    <t>п.2.2.=2.2.1.+2.2.2.+……+2.2.7</t>
  </si>
  <si>
    <t>п.2 = 2.1.+2.2.</t>
  </si>
  <si>
    <t>п.2.1. = 2.1.1.+2.1.2.+……+2.1.9</t>
  </si>
  <si>
    <t>п.1.5.= п.1-п.1.3.-п.1.4.</t>
  </si>
  <si>
    <t>фінрезультат=доходи-видатки; п5=5.1.+5.2.</t>
  </si>
  <si>
    <t>п.4=1.3.+1.4.</t>
  </si>
  <si>
    <t>Відхилення показників фінансового плану зі змінами станом на 01.04.2019 року , у тому числі по кварталам (фінплан зі змінами мінус показники затвержденого фінплану)</t>
  </si>
  <si>
    <t>Програма «Здоров’я» на 2018-2020 роки</t>
  </si>
  <si>
    <t>програма протидії ВІЛ-інфекції/СНІДу, туберкульозу, гепатитам та наркоманії</t>
  </si>
  <si>
    <t>"Дитяча міська поліклініка № 4 "</t>
  </si>
  <si>
    <t>Директор КНП "ДМП №4" ОМР</t>
  </si>
  <si>
    <t>Заступник директора з ЕП</t>
  </si>
  <si>
    <t>Н.В. Андрієвська</t>
  </si>
  <si>
    <t>Т.П.Палащенко</t>
  </si>
  <si>
    <t xml:space="preserve">   -    кошти медичної субвенції на вторинну допомогу</t>
  </si>
  <si>
    <t xml:space="preserve">   -     інші надходження (доход від безоплатно одержаних активів (амортизація))
</t>
  </si>
  <si>
    <t xml:space="preserve">Інші вирахування з доходу </t>
  </si>
  <si>
    <t>Інші (земельний податок)</t>
  </si>
  <si>
    <t xml:space="preserve">Програма «Здоров’я» на 2018-2020 роки, у т.ч. </t>
  </si>
  <si>
    <t>на придбання відеопанелей</t>
  </si>
  <si>
    <t>Програма «Здоров’я» на 2018-2020 роки, у т.ч. :</t>
  </si>
  <si>
    <t xml:space="preserve"> </t>
  </si>
  <si>
    <t>ПОГОДЖЕНО:</t>
  </si>
  <si>
    <t>ЗАТВЕРДЖЕНО:</t>
  </si>
  <si>
    <t>Заступник міського голови-</t>
  </si>
  <si>
    <t>Директор департаменту охорони здоров'я</t>
  </si>
  <si>
    <t>директор департаменту фінансів</t>
  </si>
  <si>
    <t>__________________С.М.Бедрега</t>
  </si>
  <si>
    <t>МП</t>
  </si>
  <si>
    <t>коди</t>
  </si>
  <si>
    <t>Рік</t>
  </si>
  <si>
    <t>за ЄДРПОУ</t>
  </si>
  <si>
    <t>Організаційно-правова форма: комунальне підприємство</t>
  </si>
  <si>
    <t>за КОПФГ</t>
  </si>
  <si>
    <t>за КОАТУУ</t>
  </si>
  <si>
    <t>Орган управління : департамент охорони здоров'я ОМР</t>
  </si>
  <si>
    <t>за СПОДУ</t>
  </si>
  <si>
    <t>Галузь: охорона здоров'я</t>
  </si>
  <si>
    <t>за ЗКГНГ</t>
  </si>
  <si>
    <t>Вид економічної діяльності: загальна медична практика</t>
  </si>
  <si>
    <t>за КВЕД</t>
  </si>
  <si>
    <t>Одиниця виміру: тис.грн</t>
  </si>
  <si>
    <t>Форма власності: комунальна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</si>
  <si>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</si>
  <si>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Від основної діяльності, у тому числі за рахунок:</t>
  </si>
  <si>
    <t>1.1.1.</t>
  </si>
  <si>
    <t xml:space="preserve">  - коштів від медичного обслуговування населення за договорами з НСЗУ згідно державної програми медичних гарантій</t>
  </si>
  <si>
    <t>1.1.2.</t>
  </si>
  <si>
    <t xml:space="preserve">     - коштів  бюджету міста Одеси за  цільовими програмами та централізованими заходами,  у тому числі:                       </t>
  </si>
  <si>
    <t xml:space="preserve"> - програма "Здоров'я" на 2018-2020 роки</t>
  </si>
  <si>
    <t xml:space="preserve"> -  програма протидії ВІЛ-інфекції/СНІДу, туберкульозу, гепатитам та наркоманії</t>
  </si>
  <si>
    <t xml:space="preserve">  -  програма "Ліфти"</t>
  </si>
  <si>
    <t xml:space="preserve">  -  інші цільові програми та централізовані заходи (розшифрувати окремим додатком)</t>
  </si>
  <si>
    <t>1.1.3.</t>
  </si>
  <si>
    <r>
      <t xml:space="preserve"> - коштів бюджету міста на оплату комунальних послуг</t>
    </r>
    <r>
      <rPr>
        <b/>
        <i/>
        <sz val="12"/>
        <rFont val="Times New Roman"/>
        <family val="1"/>
        <charset val="204"/>
      </rPr>
      <t xml:space="preserve"> та енергоносіїв</t>
    </r>
  </si>
  <si>
    <t>1.1.4.</t>
  </si>
  <si>
    <t>1.1.5.</t>
  </si>
  <si>
    <t>1.1.6.</t>
  </si>
  <si>
    <t xml:space="preserve">   -    коштів медичної субвенції 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</si>
  <si>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</t>
    </r>
    <r>
      <rPr>
        <b/>
        <sz val="12"/>
        <color indexed="8"/>
        <rFont val="Times New Roman"/>
        <family val="1"/>
        <charset val="204"/>
      </rPr>
      <t>у тому числі:</t>
    </r>
  </si>
  <si>
    <t xml:space="preserve">  -  дохід від безоплатно одержаних активів (амортизація)</t>
  </si>
  <si>
    <t xml:space="preserve">   - банківський депозит</t>
  </si>
  <si>
    <t xml:space="preserve">   -     інші надходження (розшифрувати окремим ддатком)</t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</si>
  <si>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витрати, у тому числі:</t>
    </r>
    <r>
      <rPr>
        <sz val="12"/>
        <color indexed="8"/>
        <rFont val="Times New Roman"/>
        <family val="1"/>
        <charset val="204"/>
      </rPr>
      <t xml:space="preserve">
</t>
    </r>
  </si>
  <si>
    <t>матеріальні (розшифрувати окремим додатком по напрямкам видатків), з них по:</t>
  </si>
  <si>
    <t xml:space="preserve"> - програмі "Здоров'я" на 2018-2020 роки</t>
  </si>
  <si>
    <t xml:space="preserve"> -  програмі протидії ВІЛ-інфекції/СНІДу, туберкульозу, гепатитам та наркоманії</t>
  </si>
  <si>
    <t xml:space="preserve">  -  інших цільових програмах та централізованих заходах (розшифрувати окремим додатком)</t>
  </si>
  <si>
    <t>на оплату праці, з них по:</t>
  </si>
  <si>
    <t>нарахування на оплату праці, з них по:</t>
  </si>
  <si>
    <t>на оплату послуг крім комунальних (розшифрувати окремим додатком), з них по:</t>
  </si>
  <si>
    <t>на оплату комунальних послуг та енергоносіїв</t>
  </si>
  <si>
    <t>соціальне забезпечення населення (розшифрувати окремим додатком по напрямкам видатків), з них по:</t>
  </si>
  <si>
    <t>інші операційні  витрати (розшифрувати окремим додатком)</t>
  </si>
  <si>
    <t>Адміністративні витрати,  у тому числі:</t>
  </si>
  <si>
    <t xml:space="preserve"> матеріальні</t>
  </si>
  <si>
    <t xml:space="preserve"> на оплату праці</t>
  </si>
  <si>
    <t xml:space="preserve"> нарахування на оплату праці</t>
  </si>
  <si>
    <t xml:space="preserve"> витрати на канцтовари, приладдя та господарчі товари</t>
  </si>
  <si>
    <t xml:space="preserve"> придбання та супровід програмного забезпечення</t>
  </si>
  <si>
    <t xml:space="preserve"> витрати на зв`язок та інтернет</t>
  </si>
  <si>
    <t xml:space="preserve"> витрати на обслуговування оргтехніки</t>
  </si>
  <si>
    <t>2.2.8.</t>
  </si>
  <si>
    <t xml:space="preserve"> інші адміністративні витрати (розшифрувати)</t>
  </si>
  <si>
    <t>Капітальні інвестиції – всього, у тому числі на:</t>
  </si>
  <si>
    <t>Придбання обладнання, техніки та предметів довгострокового користування, з них по:</t>
  </si>
  <si>
    <t>Капітальний ремонт та реконструкція об’єктів, з них по:</t>
  </si>
  <si>
    <t xml:space="preserve"> - програмі "Здоров'я"на 2018-2020 роки</t>
  </si>
  <si>
    <t xml:space="preserve">  -  програмі "Ліфти"</t>
  </si>
  <si>
    <t>Інші</t>
  </si>
  <si>
    <t>6.</t>
  </si>
  <si>
    <t>Усього видатків, з них по</t>
  </si>
  <si>
    <t>7.</t>
  </si>
  <si>
    <t>Фінансові результати, у тому числі:</t>
  </si>
  <si>
    <t>7.1.</t>
  </si>
  <si>
    <t>7.2.</t>
  </si>
  <si>
    <t>Директор ___________________________________</t>
  </si>
  <si>
    <t>Заступник директора з економічних питань _____________________</t>
  </si>
  <si>
    <t>Головний бухгалтер ___________________________</t>
  </si>
  <si>
    <t xml:space="preserve">                                                                                 ОМР</t>
  </si>
  <si>
    <t>Територія:                                          район міста Одеси</t>
  </si>
  <si>
    <t xml:space="preserve">Чисельність працівників : </t>
  </si>
  <si>
    <t>Місцезнаходження :</t>
  </si>
  <si>
    <t xml:space="preserve">Телефон : </t>
  </si>
  <si>
    <t xml:space="preserve">Прізвище та ініціали керівника : </t>
  </si>
  <si>
    <t>"                                                           "</t>
  </si>
  <si>
    <t>(зі змінами станом на 31.12.2019 року)</t>
  </si>
  <si>
    <t>______________________О.О.Якименко</t>
  </si>
  <si>
    <t xml:space="preserve">Підприємство : Комунальне некомерційне підприємство </t>
  </si>
  <si>
    <t xml:space="preserve">   -   коштів обласного бюджету</t>
  </si>
  <si>
    <t xml:space="preserve">   -    коштів державної медичної субвенції </t>
  </si>
  <si>
    <t xml:space="preserve">   -   коштів субвенції з державного бюджету на здійснення підтримки окремих закладів та заходів у системі охорони здоров'я</t>
  </si>
  <si>
    <t>Усього доходів у грошових коштах</t>
  </si>
  <si>
    <t>Усього видатків у грошових коштах, з них по</t>
  </si>
  <si>
    <r>
      <t>Дохід 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</si>
  <si>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r>
      <t>Дохід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</si>
  <si>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I.  Надходження та використання грошових коштів</t>
  </si>
  <si>
    <r>
      <t xml:space="preserve">  </t>
    </r>
    <r>
      <rPr>
        <i/>
        <sz val="12"/>
        <color rgb="FF000000"/>
        <rFont val="Times New Roman"/>
        <family val="1"/>
        <charset val="204"/>
      </rPr>
      <t xml:space="preserve"> - інші безкоштовно отримані матеріальні цінності та послуги</t>
    </r>
  </si>
  <si>
    <r>
      <t xml:space="preserve"> </t>
    </r>
    <r>
      <rPr>
        <i/>
        <sz val="12"/>
        <color rgb="FF000000"/>
        <rFont val="Times New Roman"/>
        <family val="1"/>
        <charset val="204"/>
      </rPr>
      <t xml:space="preserve"> -</t>
    </r>
    <r>
      <rPr>
        <b/>
        <i/>
        <sz val="12"/>
        <color indexed="8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медикаменти та розхідні матеріали</t>
    </r>
  </si>
  <si>
    <t xml:space="preserve">   - продукти харчування</t>
  </si>
  <si>
    <t xml:space="preserve">   - обладнання та техніка</t>
  </si>
  <si>
    <t xml:space="preserve">   - інше (розшифрувати окремим додатком до фінплану)</t>
  </si>
  <si>
    <t xml:space="preserve"> послуги та роботи всього, з них</t>
  </si>
  <si>
    <t>матеріальні всього,  з них :</t>
  </si>
  <si>
    <t xml:space="preserve">  - медичні послуги</t>
  </si>
  <si>
    <t xml:space="preserve">  - послуги з харчування</t>
  </si>
  <si>
    <t xml:space="preserve">  - роботи з поточного та капітального ремонту приміщень</t>
  </si>
  <si>
    <t xml:space="preserve">  - інші послуги (розшифрувати окремим додатком до фінплану)</t>
  </si>
  <si>
    <t>Залишок невикористаних грошових коштів на початок планового року</t>
  </si>
  <si>
    <t>2.3.</t>
  </si>
  <si>
    <t>2.4.</t>
  </si>
  <si>
    <t>2.5.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</si>
  <si>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</si>
  <si>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</si>
  <si>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</si>
  <si>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</si>
  <si>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</si>
  <si>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</si>
  <si>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</si>
  <si>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</si>
  <si>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</si>
  <si>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</si>
  <si>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</si>
  <si>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</si>
  <si>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</si>
  <si>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</si>
  <si>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</si>
  <si>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</si>
  <si>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8.</t>
  </si>
  <si>
    <t>8.1.</t>
  </si>
  <si>
    <t>8.2.</t>
  </si>
  <si>
    <t>Нерозподілені доходи у грошових коштах</t>
  </si>
  <si>
    <t>Резервний фонд грошових коштів</t>
  </si>
  <si>
    <t>Залишок невикористаних надходжень на початок планового року</t>
  </si>
  <si>
    <t>х</t>
  </si>
  <si>
    <t>Видатки всього, у тому числі:</t>
  </si>
  <si>
    <t xml:space="preserve"> нарахування на оплату праці, з них</t>
  </si>
  <si>
    <t xml:space="preserve"> на оплату праці, з них</t>
  </si>
  <si>
    <t>на оплату комунальних послуг та енергоносіїв, з них по:</t>
  </si>
  <si>
    <t>Рух грошових коштів</t>
  </si>
  <si>
    <t>Показники</t>
  </si>
  <si>
    <t>План на відповідний період</t>
  </si>
  <si>
    <t>Факт</t>
  </si>
  <si>
    <t>Відхилення (+, –)</t>
  </si>
  <si>
    <t>Виконання    ( %)</t>
  </si>
  <si>
    <t>до відповідного періоду</t>
  </si>
  <si>
    <t>до планових показників року</t>
  </si>
  <si>
    <t>5=4-3</t>
  </si>
  <si>
    <t>6=4/3*100</t>
  </si>
  <si>
    <t>7=4/2*100</t>
  </si>
  <si>
    <t xml:space="preserve">Надходження грошових коштів від основної діяльності </t>
  </si>
  <si>
    <t>Виручка від надання послуг, всього, у тому числі:</t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</si>
  <si>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платних послуг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</si>
  <si>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оренди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</si>
  <si>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інші (розшифрувати)</t>
    </r>
  </si>
  <si>
    <t>Цільове фінансування, у тому числі:</t>
  </si>
  <si>
    <t>-  за міськими та державними програмами (розшифрувати за програмами)</t>
  </si>
  <si>
    <t>- на оплату комунальних послуг та енергоносіїв</t>
  </si>
  <si>
    <t xml:space="preserve">- на розвиток підприємства та зміцнення матеріально-технічної бази </t>
  </si>
  <si>
    <t xml:space="preserve">Отримання короткострокових кредитів </t>
  </si>
  <si>
    <t>Аванси одержані</t>
  </si>
  <si>
    <r>
      <t xml:space="preserve">Інші надходження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</si>
  <si>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t xml:space="preserve">Надходження грошових коштів від інвестиційної діяльності 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</si>
  <si>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</si>
  <si>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</si>
  <si>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Надходження грошових коштів від фінансової діяльності </t>
  </si>
  <si>
    <t xml:space="preserve">Отримання довгострокових кредитів </t>
  </si>
  <si>
    <t>Видатки грошових коштів основної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</si>
  <si>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</si>
  <si>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</si>
  <si>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 xml:space="preserve">Повернення короткострокових кредитів </t>
  </si>
  <si>
    <r>
      <t xml:space="preserve">Платежі в бюджет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</si>
  <si>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r>
      <t xml:space="preserve">Інші витрати </t>
    </r>
    <r>
      <rPr>
        <i/>
        <sz val="11"/>
        <color theme="1"/>
        <rFont val="Times New Roman"/>
        <family val="1"/>
        <charset val="204"/>
      </rPr>
      <t>(розшифрувати)</t>
    </r>
  </si>
  <si>
    <t xml:space="preserve">Видатки грошових коштів інвестиційної діяльності </t>
  </si>
  <si>
    <t xml:space="preserve">Придбання основних засобів </t>
  </si>
  <si>
    <t>Капітальне будівництво</t>
  </si>
  <si>
    <t xml:space="preserve">Придбання нематеріальних активів </t>
  </si>
  <si>
    <t xml:space="preserve">Придбання акцій та облігацій </t>
  </si>
  <si>
    <t xml:space="preserve">Видатки грошових коштів фінансової діяльності </t>
  </si>
  <si>
    <t xml:space="preserve">Сплата дивідендів </t>
  </si>
  <si>
    <t xml:space="preserve">Повернення довгострокових кредитів </t>
  </si>
  <si>
    <t>Грошові кошти:</t>
  </si>
  <si>
    <t>на початок періоду</t>
  </si>
  <si>
    <t>на кінець періоду</t>
  </si>
  <si>
    <t>Чистий грошовий потік</t>
  </si>
  <si>
    <t>Додаток 2</t>
  </si>
  <si>
    <t xml:space="preserve">                              ЗВІТ ПРО ВИКОНАННЯ ФІНАНСОВОГО ПЛАНУ </t>
  </si>
  <si>
    <t xml:space="preserve">                            КОМУНАЛЬНИХ НЕКОМЕРЦІЙНИХ ПІДПРИЄМСТВ </t>
  </si>
  <si>
    <t xml:space="preserve">                         ОДЕСЬКОЇ МІСЬКОЇ РАДИ</t>
  </si>
  <si>
    <t xml:space="preserve">                                                                                     за   ______________________________</t>
  </si>
  <si>
    <t xml:space="preserve">                               Основні фінансові показники КНП</t>
  </si>
  <si>
    <t>6=5-4</t>
  </si>
  <si>
    <t>7=5/4*100</t>
  </si>
  <si>
    <t>8=5/3*100</t>
  </si>
  <si>
    <r>
      <t>Дохід (виручка) від реалізації продукції (товарів, робіт, послуг) всього,</t>
    </r>
    <r>
      <rPr>
        <sz val="11"/>
        <rFont val="Times New Roman"/>
        <family val="1"/>
        <charset val="204"/>
      </rPr>
      <t xml:space="preserve"> у тому числі:</t>
    </r>
  </si>
  <si>
    <t xml:space="preserve">- коштів бюджету міста Одеси за  цільовими програмами та централізованими заходами, у тому числі:                     </t>
  </si>
  <si>
    <t xml:space="preserve"> - коштів бюджету міста на оплату комунальних послуг та енергоносіїв </t>
  </si>
  <si>
    <t xml:space="preserve"> - коштів бюджету міста на розвиток підприємства та зміцнення його матеріально-технічної бази</t>
  </si>
  <si>
    <t xml:space="preserve"> - коштів бюджету міста на поточні видатки підприємства</t>
  </si>
  <si>
    <t xml:space="preserve"> - коштів державної медичної субвенції</t>
  </si>
  <si>
    <t xml:space="preserve"> - коштів субвенції з державного бюджету на здійснення підтримки окремих закладів та заходів у системі охорони здоров'я</t>
  </si>
  <si>
    <t xml:space="preserve"> - коштів обласного бюджету</t>
  </si>
  <si>
    <t xml:space="preserve">Інші надходження (доходи), у тому числі:                                                                            </t>
  </si>
  <si>
    <t>- за оренду приміщень</t>
  </si>
  <si>
    <r>
      <t>-</t>
    </r>
    <r>
      <rPr>
        <sz val="7"/>
        <color theme="1"/>
        <rFont val="Times New Roman"/>
        <family val="1"/>
        <charset val="204"/>
      </rPr>
      <t> </t>
    </r>
    <r>
      <rPr>
        <i/>
        <sz val="11"/>
        <color theme="1"/>
        <rFont val="Times New Roman"/>
        <family val="1"/>
        <charset val="204"/>
      </rPr>
      <t>від надання платних послуг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</si>
  <si>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благодійна, спонсорська допомога, гранти та дарунки</t>
    </r>
  </si>
  <si>
    <t>- дохід від безоплатно одержаних активів (амортизація)</t>
  </si>
  <si>
    <t>- банківський депозит</t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</si>
  <si>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i/>
        <sz val="11"/>
        <color theme="1"/>
        <rFont val="Times New Roman"/>
        <family val="1"/>
        <charset val="204"/>
      </rPr>
      <t>інші надходження (розшифрувати окремим додатком)</t>
    </r>
  </si>
  <si>
    <t>Чистий дохід</t>
  </si>
  <si>
    <t>Операційні витрати, у тому числі:</t>
  </si>
  <si>
    <t>- інших цільових програмах та централізованих заходах (розшифрувати окремим додатком)</t>
  </si>
  <si>
    <t xml:space="preserve">на оплату послуг крім комунальних (розшифрувати окремим додатком), з них по: </t>
  </si>
  <si>
    <t xml:space="preserve">соціальне забезпечення населення (розшифрувати окремим додатком по напрямкам видатків), з них по: </t>
  </si>
  <si>
    <t>3.1.9.</t>
  </si>
  <si>
    <t>Фінансові витрати</t>
  </si>
  <si>
    <t>Адміністративні витрати, у тому числі:</t>
  </si>
  <si>
    <t>матеріальні</t>
  </si>
  <si>
    <t xml:space="preserve">на оплату праці </t>
  </si>
  <si>
    <t xml:space="preserve">нарахування на оплату праці 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</si>
  <si>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</si>
  <si>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</si>
  <si>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</si>
  <si>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</si>
  <si>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</si>
  <si>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Капітальні інвестиції – всього,             у тому числі на:</t>
  </si>
  <si>
    <t xml:space="preserve">Придбання обладнання, техніки та предметів довгострокового користування, з них по: </t>
  </si>
  <si>
    <t xml:space="preserve">Капітальний ремонт та реконструкція об’єктів, з них по: </t>
  </si>
  <si>
    <t xml:space="preserve">Обов`язкові платежі підприємства до бюджету </t>
  </si>
  <si>
    <t>Усього доходів грошових коштах</t>
  </si>
  <si>
    <t xml:space="preserve">Усього видатків у грошових коштах, з них по: </t>
  </si>
  <si>
    <r>
      <t>Дохід  всього,</t>
    </r>
    <r>
      <rPr>
        <sz val="11"/>
        <rFont val="Times New Roman"/>
        <family val="1"/>
        <charset val="204"/>
      </rPr>
      <t xml:space="preserve"> у тому числі: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</si>
  <si>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безкоштовно отримані матеріальні цінності та послуги</t>
    </r>
  </si>
  <si>
    <t>матеріальні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</si>
  <si>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медикаменти та розхідні матеріали</t>
    </r>
  </si>
  <si>
    <t>-  продукти харчування</t>
  </si>
  <si>
    <t>-  обладнання та техніка</t>
  </si>
  <si>
    <t>-  інше (розшифрувати окремим додатком до фінплану)</t>
  </si>
  <si>
    <t>послуги та роботи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</si>
  <si>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медичні послуги</t>
    </r>
  </si>
  <si>
    <t>-  послуги з харчування</t>
  </si>
  <si>
    <t>-  роботи з поточного та капітального ремонту приміщень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</si>
  <si>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 послуги (розшифрувати окремим додатком до фінплану)</t>
    </r>
  </si>
  <si>
    <r>
      <t xml:space="preserve">Інші джерела </t>
    </r>
    <r>
      <rPr>
        <i/>
        <sz val="11"/>
        <color theme="1"/>
        <rFont val="Times New Roman"/>
        <family val="1"/>
        <charset val="204"/>
      </rPr>
      <t>(розшифрувати)</t>
    </r>
  </si>
  <si>
    <t>Усього</t>
  </si>
  <si>
    <t xml:space="preserve">план </t>
  </si>
  <si>
    <t>факт</t>
  </si>
  <si>
    <r>
      <t>відхи-лення</t>
    </r>
    <r>
      <rPr>
        <sz val="10"/>
        <color theme="1"/>
        <rFont val="Times New Roman"/>
        <family val="1"/>
        <charset val="204"/>
      </rPr>
      <t xml:space="preserve">                 (+, –)</t>
    </r>
  </si>
  <si>
    <t>виконання (%)</t>
  </si>
  <si>
    <t>відхи-лення               (+, –)</t>
  </si>
  <si>
    <t>Елементи операційних витрат</t>
  </si>
  <si>
    <t>Матеріальні витрати, у тому числі:</t>
  </si>
  <si>
    <t>Витрати на медикаменти</t>
  </si>
  <si>
    <t>Вироби медичного призначення</t>
  </si>
  <si>
    <t>Приладдя</t>
  </si>
  <si>
    <t>Меблі</t>
  </si>
  <si>
    <t>Інші матеріальні витрати (розшифрувати)</t>
  </si>
  <si>
    <t>Витрати на енергоносії та комунальні послуги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</si>
  <si>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</si>
  <si>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</si>
  <si>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</si>
  <si>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</si>
  <si>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</si>
  <si>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</si>
  <si>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</si>
  <si>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</si>
  <si>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</si>
  <si>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</si>
  <si>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II.  Надходження та витрати від операцій у натуральній формі  </t>
  </si>
  <si>
    <t>Невикористані залишки надходжень від операцій у натуральній формі  , всього:</t>
  </si>
  <si>
    <t>Залишок невикористаних надходжень від операцій у натуральній формі на початок планового року</t>
  </si>
  <si>
    <t>Невикористані залишки надходжень  від операцій у натуральній формі , всього</t>
  </si>
  <si>
    <t>Додаток 1</t>
  </si>
  <si>
    <t>Таблиця 1</t>
  </si>
  <si>
    <t>Таблиця 2</t>
  </si>
  <si>
    <t>Таблиця 3</t>
  </si>
  <si>
    <t>до Порядку</t>
  </si>
  <si>
    <t xml:space="preserve">до Порядку </t>
  </si>
  <si>
    <t>до Додатку 2</t>
  </si>
  <si>
    <t>до Додатку 3</t>
  </si>
  <si>
    <t xml:space="preserve">  - коштів від медичного обслуговування населення за договорами з Національною службою здоров'я України згідно державної програми медичних гарантій</t>
  </si>
  <si>
    <t xml:space="preserve">   -  централізовані поставки Міністерства охорони здоров'я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</si>
  <si>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за договорами з Національною службою здоров'я України;</t>
    </r>
  </si>
  <si>
    <t>- коштів від медичного обслуговування населення за договорами з Національною службою здоров'я України згідно  державної програми медичних гарантій</t>
  </si>
  <si>
    <t>централізовані поставки Міністерства охорони здоров'я</t>
  </si>
  <si>
    <t xml:space="preserve">  -  програма розв’язання пріоритетних соціальних проблем міста Одеси «Соціальне партнерство» </t>
  </si>
  <si>
    <t xml:space="preserve"> - програмі "Здоров'я" </t>
  </si>
  <si>
    <t xml:space="preserve"> -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</si>
  <si>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- 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</si>
  <si>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програмі заміни, модернізації та диспетчеризації ліфтів у м. Одесі </t>
  </si>
  <si>
    <t xml:space="preserve">  - програмі "Рівність"</t>
  </si>
  <si>
    <t xml:space="preserve"> - програмі "Рівність"</t>
  </si>
  <si>
    <t xml:space="preserve"> - програмі "Здоров'я"</t>
  </si>
  <si>
    <t xml:space="preserve">  -  програмі розв’язання пріоритетних соціальних проблем міста Одеси «Соціальне партнерство» </t>
  </si>
  <si>
    <t xml:space="preserve">- програмі "Здоров'я" </t>
  </si>
  <si>
    <t xml:space="preserve">програмі "Здоров'я" </t>
  </si>
  <si>
    <t>* - Натуральні показники відобразати за фактом отримання (накопичувально) за 9 месяців 2020р. в колонці ІІІ кварталу 2020 року.</t>
  </si>
  <si>
    <t>*** - При складанні ІІ розділу фінансового плану (Надходження та витрати від операцій у натуральній формі) , відобразити залишок надходжень від операцій у натуральній формі на кінець 2019року.</t>
  </si>
  <si>
    <t xml:space="preserve">Примітки складання ІІ Розділу фінансового плану </t>
  </si>
  <si>
    <t xml:space="preserve">** - Дохідна та видаткова частини ІІ розділу фінансового плану (Надходження та витрати від операцій у натуральній формі) мають бути однакові (за фактом надхдження) </t>
  </si>
  <si>
    <t>**** - В ячейці "Н133" повинні бути відображений залишок невикористаних надходжень на кінець 2019 року</t>
  </si>
  <si>
    <t>02774705</t>
  </si>
  <si>
    <t>1009</t>
  </si>
  <si>
    <t>"Дитяча міська поліклініка № 6" ОМР</t>
  </si>
  <si>
    <t>Територія: Київський район міста Одеси</t>
  </si>
  <si>
    <t>Місцезнаходження : м. Одеса, пр. Ак. Глушка,32-а</t>
  </si>
  <si>
    <t>Телефон : 797-27-28</t>
  </si>
  <si>
    <t>Прізвище та ініціали керівника : Горіщак С.П.</t>
  </si>
  <si>
    <t>" Дитяча міська поліклініка № 6 "</t>
  </si>
  <si>
    <t xml:space="preserve">     </t>
  </si>
  <si>
    <t>86.21, 86.22</t>
  </si>
  <si>
    <r>
      <t>Факт минулого року</t>
    </r>
    <r>
      <rPr>
        <b/>
        <sz val="12"/>
        <color rgb="FFFFC000"/>
        <rFont val="Times New Roman"/>
        <family val="1"/>
        <charset val="204"/>
      </rPr>
      <t xml:space="preserve"> </t>
    </r>
  </si>
  <si>
    <t>Плановий рік, усього</t>
  </si>
  <si>
    <t>Кількість штатних одиниць : 336,75 шт.од.</t>
  </si>
  <si>
    <t>шварцман,ПБЧ,бюджет міста</t>
  </si>
  <si>
    <t>Книжник,Юдин,командировки,медосмотр водителей, культмассовая работа 0,3%</t>
  </si>
  <si>
    <t>2220 -1592,1   2210 - 661,0</t>
  </si>
  <si>
    <t xml:space="preserve">   </t>
  </si>
  <si>
    <t>добавить соки</t>
  </si>
  <si>
    <t>добавить спецсчет</t>
  </si>
  <si>
    <t xml:space="preserve">  -  інші цільові програми та централізовані заходи ("Громадський бюджет")</t>
  </si>
  <si>
    <t>стац н/дому, муницип,креон</t>
  </si>
  <si>
    <t>капремонт 5 етаж, утепление фасада с установкой кондиционеров</t>
  </si>
  <si>
    <t>громадський бюджет</t>
  </si>
  <si>
    <t xml:space="preserve">  -  інших цільових програмах та централізованих заходах ("Громадський бюджет")</t>
  </si>
  <si>
    <t>В.о.директора департаменту охорони здоров'я</t>
  </si>
  <si>
    <t>кондиционер 1000,0; мебель 1000,0; ; инф.контроль 400,0</t>
  </si>
  <si>
    <t xml:space="preserve">III        </t>
  </si>
  <si>
    <t xml:space="preserve">IV             </t>
  </si>
  <si>
    <r>
      <t xml:space="preserve">Фінансовий план поточного року на  </t>
    </r>
    <r>
      <rPr>
        <sz val="12"/>
        <rFont val="Times New Roman"/>
        <family val="1"/>
        <charset val="204"/>
      </rPr>
      <t>01/10/2021</t>
    </r>
  </si>
  <si>
    <t xml:space="preserve">                                          на  31 грудня 2021 р.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</si>
  <si>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</si>
  <si>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____________Світлана БЕДРЕГА</t>
  </si>
  <si>
    <t>______________________Левон НІКОГОСЯН</t>
  </si>
  <si>
    <t>Директор _______________________Сергій ГОРІЩАК</t>
  </si>
  <si>
    <t>Заступник директора з ЕП  ______________Вікторія ВАСИЛЬЄВА</t>
  </si>
  <si>
    <t>Головний бухгалтер __________________Олена ПАЛАШ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</si>
</sst>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FFC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5" xfId="0" applyFont="1" applyBorder="1"/>
    <xf numFmtId="0" fontId="4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6" fillId="0" borderId="5" xfId="0" applyFont="1" applyBorder="1"/>
    <xf numFmtId="0" fontId="5" fillId="0" borderId="5" xfId="0" applyFont="1" applyBorder="1"/>
    <xf numFmtId="0" fontId="6" fillId="0" borderId="5" xfId="0" applyFont="1" applyBorder="1" applyAlignment="1">
      <alignment wrapText="1"/>
    </xf>
    <xf numFmtId="0" fontId="2" fillId="0" borderId="5" xfId="0" applyFont="1" applyBorder="1"/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9" fillId="0" borderId="1" xfId="0" applyNumberFormat="1" applyFont="1" applyBorder="1"/>
    <xf numFmtId="164" fontId="10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1" fillId="0" borderId="18" xfId="0" applyFont="1" applyBorder="1" applyAlignment="1">
      <alignment horizontal="center" vertical="center"/>
    </xf>
    <xf numFmtId="4" fontId="2" fillId="0" borderId="19" xfId="0" applyNumberFormat="1" applyFont="1" applyBorder="1"/>
    <xf numFmtId="4" fontId="1" fillId="0" borderId="19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13" xfId="0" applyFont="1" applyBorder="1"/>
    <xf numFmtId="4" fontId="2" fillId="0" borderId="18" xfId="0" applyNumberFormat="1" applyFont="1" applyBorder="1"/>
    <xf numFmtId="4" fontId="1" fillId="0" borderId="18" xfId="0" applyNumberFormat="1" applyFon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1" fillId="0" borderId="5" xfId="0" applyNumberFormat="1" applyFont="1" applyBorder="1"/>
    <xf numFmtId="0" fontId="1" fillId="0" borderId="11" xfId="0" applyFont="1" applyBorder="1"/>
    <xf numFmtId="4" fontId="2" fillId="0" borderId="20" xfId="0" applyNumberFormat="1" applyFont="1" applyBorder="1"/>
    <xf numFmtId="4" fontId="2" fillId="0" borderId="2" xfId="0" applyNumberFormat="1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0" fontId="2" fillId="0" borderId="11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 indent="1"/>
    </xf>
    <xf numFmtId="0" fontId="3" fillId="0" borderId="0" xfId="0" applyFont="1" applyAlignment="1"/>
    <xf numFmtId="0" fontId="5" fillId="0" borderId="0" xfId="0" applyFont="1" applyAlignment="1">
      <alignment vertical="center" wrapText="1"/>
    </xf>
    <xf numFmtId="0" fontId="11" fillId="0" borderId="0" xfId="0" applyFont="1"/>
    <xf numFmtId="0" fontId="1" fillId="0" borderId="18" xfId="0" applyFont="1" applyBorder="1" applyAlignment="1">
      <alignment horizontal="center" vertical="center"/>
    </xf>
    <xf numFmtId="165" fontId="1" fillId="0" borderId="1" xfId="0" applyNumberFormat="1" applyFont="1" applyBorder="1"/>
    <xf numFmtId="2" fontId="2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22" xfId="0" applyFont="1" applyBorder="1" applyAlignment="1">
      <alignment wrapText="1"/>
    </xf>
    <xf numFmtId="4" fontId="1" fillId="0" borderId="20" xfId="0" applyNumberFormat="1" applyFont="1" applyBorder="1"/>
    <xf numFmtId="4" fontId="1" fillId="0" borderId="2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4" fontId="2" fillId="0" borderId="17" xfId="0" applyNumberFormat="1" applyFont="1" applyBorder="1"/>
    <xf numFmtId="0" fontId="1" fillId="0" borderId="23" xfId="0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1" fillId="0" borderId="1" xfId="0" applyNumberFormat="1" applyFont="1" applyFill="1" applyBorder="1"/>
    <xf numFmtId="4" fontId="2" fillId="0" borderId="3" xfId="0" applyNumberFormat="1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27" xfId="0" applyFont="1" applyFill="1" applyBorder="1"/>
    <xf numFmtId="0" fontId="3" fillId="0" borderId="27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Border="1"/>
    <xf numFmtId="0" fontId="0" fillId="0" borderId="27" xfId="0" applyFont="1" applyBorder="1"/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Fill="1"/>
    <xf numFmtId="0" fontId="2" fillId="0" borderId="30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49" fontId="2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0" fontId="22" fillId="0" borderId="0" xfId="0" applyFont="1" applyFill="1"/>
    <xf numFmtId="0" fontId="22" fillId="0" borderId="0" xfId="0" applyFont="1" applyFill="1" applyBorder="1"/>
    <xf numFmtId="0" fontId="22" fillId="0" borderId="0" xfId="0" applyFont="1" applyBorder="1"/>
    <xf numFmtId="0" fontId="22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2" fontId="25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25" fillId="0" borderId="1" xfId="0" applyFont="1" applyBorder="1" applyAlignment="1">
      <alignment horizontal="left" vertical="top" wrapText="1"/>
    </xf>
    <xf numFmtId="0" fontId="39" fillId="0" borderId="0" xfId="0" applyFont="1"/>
    <xf numFmtId="0" fontId="26" fillId="0" borderId="0" xfId="0" applyFont="1" applyAlignment="1">
      <alignment vertical="top" wrapText="1"/>
    </xf>
    <xf numFmtId="0" fontId="40" fillId="0" borderId="1" xfId="0" applyFont="1" applyBorder="1" applyAlignment="1">
      <alignment horizontal="center" wrapText="1"/>
    </xf>
    <xf numFmtId="0" fontId="41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wrapText="1"/>
    </xf>
    <xf numFmtId="0" fontId="3" fillId="0" borderId="27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0" fillId="0" borderId="0" xfId="0" applyFill="1"/>
    <xf numFmtId="0" fontId="30" fillId="0" borderId="0" xfId="0" applyFont="1" applyFill="1" applyAlignment="1">
      <alignment horizontal="right"/>
    </xf>
    <xf numFmtId="0" fontId="31" fillId="0" borderId="8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/>
    </xf>
    <xf numFmtId="0" fontId="31" fillId="0" borderId="44" xfId="0" applyFont="1" applyFill="1" applyBorder="1" applyAlignment="1">
      <alignment horizontal="center" wrapText="1"/>
    </xf>
    <xf numFmtId="0" fontId="31" fillId="0" borderId="8" xfId="0" applyFont="1" applyFill="1" applyBorder="1" applyAlignment="1">
      <alignment horizontal="center" wrapText="1"/>
    </xf>
    <xf numFmtId="0" fontId="31" fillId="0" borderId="16" xfId="0" applyFont="1" applyFill="1" applyBorder="1" applyAlignment="1">
      <alignment horizontal="center" wrapText="1"/>
    </xf>
    <xf numFmtId="0" fontId="29" fillId="0" borderId="9" xfId="0" applyFont="1" applyFill="1" applyBorder="1"/>
    <xf numFmtId="0" fontId="0" fillId="0" borderId="20" xfId="0" applyFill="1" applyBorder="1" applyAlignment="1">
      <alignment horizontal="center"/>
    </xf>
    <xf numFmtId="0" fontId="25" fillId="0" borderId="28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4" fontId="25" fillId="0" borderId="5" xfId="0" applyNumberFormat="1" applyFont="1" applyFill="1" applyBorder="1" applyAlignment="1">
      <alignment horizontal="center" wrapText="1"/>
    </xf>
    <xf numFmtId="0" fontId="0" fillId="0" borderId="19" xfId="0" applyFill="1" applyBorder="1"/>
    <xf numFmtId="0" fontId="0" fillId="0" borderId="18" xfId="0" applyFill="1" applyBorder="1" applyAlignment="1">
      <alignment horizontal="center"/>
    </xf>
    <xf numFmtId="0" fontId="32" fillId="0" borderId="6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horizontal="center" wrapText="1"/>
    </xf>
    <xf numFmtId="0" fontId="34" fillId="0" borderId="6" xfId="0" applyFont="1" applyFill="1" applyBorder="1" applyAlignment="1">
      <alignment wrapText="1"/>
    </xf>
    <xf numFmtId="2" fontId="0" fillId="0" borderId="18" xfId="0" applyNumberFormat="1" applyFill="1" applyBorder="1" applyAlignment="1">
      <alignment horizontal="center"/>
    </xf>
    <xf numFmtId="49" fontId="35" fillId="0" borderId="6" xfId="0" applyNumberFormat="1" applyFont="1" applyFill="1" applyBorder="1" applyAlignment="1">
      <alignment horizontal="left" wrapText="1"/>
    </xf>
    <xf numFmtId="49" fontId="36" fillId="0" borderId="6" xfId="0" applyNumberFormat="1" applyFont="1" applyFill="1" applyBorder="1" applyAlignment="1">
      <alignment wrapText="1"/>
    </xf>
    <xf numFmtId="49" fontId="28" fillId="0" borderId="6" xfId="0" applyNumberFormat="1" applyFont="1" applyFill="1" applyBorder="1" applyAlignment="1">
      <alignment wrapText="1"/>
    </xf>
    <xf numFmtId="0" fontId="35" fillId="0" borderId="6" xfId="0" applyFont="1" applyFill="1" applyBorder="1" applyAlignment="1">
      <alignment wrapText="1"/>
    </xf>
    <xf numFmtId="0" fontId="36" fillId="0" borderId="6" xfId="0" applyFont="1" applyFill="1" applyBorder="1" applyAlignment="1">
      <alignment wrapText="1"/>
    </xf>
    <xf numFmtId="0" fontId="0" fillId="0" borderId="32" xfId="0" applyFill="1" applyBorder="1" applyAlignment="1">
      <alignment horizontal="center"/>
    </xf>
    <xf numFmtId="0" fontId="35" fillId="0" borderId="38" xfId="0" applyFont="1" applyFill="1" applyBorder="1" applyAlignment="1">
      <alignment wrapText="1"/>
    </xf>
    <xf numFmtId="4" fontId="25" fillId="0" borderId="7" xfId="0" applyNumberFormat="1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4" fontId="25" fillId="0" borderId="47" xfId="0" applyNumberFormat="1" applyFont="1" applyFill="1" applyBorder="1" applyAlignment="1">
      <alignment horizontal="center" wrapText="1"/>
    </xf>
    <xf numFmtId="0" fontId="0" fillId="0" borderId="39" xfId="0" applyFill="1" applyBorder="1"/>
    <xf numFmtId="0" fontId="0" fillId="0" borderId="1" xfId="0" applyFill="1" applyBorder="1" applyAlignment="1">
      <alignment horizontal="center"/>
    </xf>
    <xf numFmtId="0" fontId="35" fillId="0" borderId="1" xfId="0" applyFont="1" applyFill="1" applyBorder="1" applyAlignment="1">
      <alignment wrapText="1"/>
    </xf>
    <xf numFmtId="0" fontId="4" fillId="0" borderId="28" xfId="0" applyFont="1" applyFill="1" applyBorder="1" applyAlignment="1">
      <alignment horizontal="left" wrapText="1"/>
    </xf>
    <xf numFmtId="4" fontId="25" fillId="0" borderId="2" xfId="0" applyNumberFormat="1" applyFont="1" applyFill="1" applyBorder="1" applyAlignment="1">
      <alignment horizontal="center" wrapText="1"/>
    </xf>
    <xf numFmtId="4" fontId="25" fillId="0" borderId="22" xfId="0" applyNumberFormat="1" applyFont="1" applyFill="1" applyBorder="1" applyAlignment="1">
      <alignment horizontal="center" wrapText="1"/>
    </xf>
    <xf numFmtId="0" fontId="0" fillId="0" borderId="21" xfId="0" applyFill="1" applyBorder="1"/>
    <xf numFmtId="49" fontId="37" fillId="0" borderId="6" xfId="0" applyNumberFormat="1" applyFont="1" applyFill="1" applyBorder="1" applyAlignment="1">
      <alignment wrapText="1"/>
    </xf>
    <xf numFmtId="49" fontId="31" fillId="0" borderId="6" xfId="0" applyNumberFormat="1" applyFont="1" applyFill="1" applyBorder="1" applyAlignment="1">
      <alignment wrapText="1"/>
    </xf>
    <xf numFmtId="49" fontId="6" fillId="0" borderId="6" xfId="0" applyNumberFormat="1" applyFont="1" applyFill="1" applyBorder="1" applyAlignment="1">
      <alignment wrapText="1"/>
    </xf>
    <xf numFmtId="0" fontId="26" fillId="0" borderId="6" xfId="0" applyFont="1" applyFill="1" applyBorder="1" applyAlignment="1">
      <alignment wrapText="1"/>
    </xf>
    <xf numFmtId="4" fontId="26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28" fillId="0" borderId="6" xfId="0" applyFont="1" applyFill="1" applyBorder="1" applyAlignment="1">
      <alignment wrapText="1"/>
    </xf>
    <xf numFmtId="0" fontId="38" fillId="0" borderId="6" xfId="0" applyFont="1" applyFill="1" applyBorder="1" applyAlignment="1">
      <alignment wrapText="1"/>
    </xf>
    <xf numFmtId="0" fontId="0" fillId="0" borderId="1" xfId="0" applyFill="1" applyBorder="1"/>
    <xf numFmtId="0" fontId="25" fillId="0" borderId="0" xfId="0" applyFont="1" applyFill="1" applyAlignment="1">
      <alignment vertical="top" wrapText="1"/>
    </xf>
    <xf numFmtId="164" fontId="25" fillId="0" borderId="0" xfId="0" applyNumberFormat="1" applyFont="1" applyFill="1" applyAlignment="1">
      <alignment horizontal="center" wrapText="1"/>
    </xf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6" fillId="0" borderId="0" xfId="0" applyFont="1" applyFill="1" applyAlignment="1">
      <alignment wrapText="1"/>
    </xf>
    <xf numFmtId="0" fontId="39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wrapText="1"/>
    </xf>
    <xf numFmtId="0" fontId="35" fillId="0" borderId="0" xfId="0" applyFont="1" applyFill="1" applyAlignment="1">
      <alignment wrapText="1"/>
    </xf>
    <xf numFmtId="4" fontId="25" fillId="0" borderId="0" xfId="0" applyNumberFormat="1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top" wrapText="1"/>
    </xf>
    <xf numFmtId="164" fontId="31" fillId="0" borderId="0" xfId="0" applyNumberFormat="1" applyFont="1" applyFill="1" applyAlignment="1">
      <alignment horizontal="center" wrapText="1"/>
    </xf>
    <xf numFmtId="0" fontId="39" fillId="0" borderId="0" xfId="0" applyFont="1" applyFill="1"/>
    <xf numFmtId="0" fontId="0" fillId="0" borderId="0" xfId="0"/>
    <xf numFmtId="0" fontId="0" fillId="0" borderId="0" xfId="0" applyFill="1"/>
    <xf numFmtId="0" fontId="0" fillId="0" borderId="1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49" fontId="28" fillId="0" borderId="6" xfId="0" applyNumberFormat="1" applyFont="1" applyFill="1" applyBorder="1" applyAlignment="1">
      <alignment vertical="center" wrapText="1"/>
    </xf>
    <xf numFmtId="49" fontId="35" fillId="0" borderId="6" xfId="0" applyNumberFormat="1" applyFont="1" applyFill="1" applyBorder="1" applyAlignment="1">
      <alignment wrapText="1"/>
    </xf>
    <xf numFmtId="49" fontId="37" fillId="0" borderId="6" xfId="0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31" fillId="0" borderId="6" xfId="0" applyNumberFormat="1" applyFont="1" applyFill="1" applyBorder="1" applyAlignment="1">
      <alignment vertical="center" wrapText="1"/>
    </xf>
    <xf numFmtId="0" fontId="35" fillId="0" borderId="3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164" fontId="1" fillId="2" borderId="1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2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165" fontId="1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4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wrapText="1"/>
    </xf>
    <xf numFmtId="0" fontId="1" fillId="2" borderId="30" xfId="0" applyFont="1" applyFill="1" applyBorder="1"/>
    <xf numFmtId="0" fontId="1" fillId="2" borderId="12" xfId="0" applyFont="1" applyFill="1" applyBorder="1"/>
    <xf numFmtId="0" fontId="1" fillId="2" borderId="4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2" borderId="48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vertical="top" wrapText="1"/>
    </xf>
    <xf numFmtId="0" fontId="15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164" fontId="45" fillId="2" borderId="0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vertical="center"/>
    </xf>
    <xf numFmtId="0" fontId="2" fillId="2" borderId="3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165" fontId="2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 wrapText="1"/>
    </xf>
    <xf numFmtId="0" fontId="24" fillId="2" borderId="42" xfId="0" applyFont="1" applyFill="1" applyBorder="1" applyAlignment="1">
      <alignment wrapText="1"/>
    </xf>
    <xf numFmtId="0" fontId="4" fillId="2" borderId="18" xfId="0" applyFont="1" applyFill="1" applyBorder="1" applyAlignment="1">
      <alignment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6" fillId="2" borderId="19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64" fontId="47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wrapText="1"/>
    </xf>
    <xf numFmtId="164" fontId="18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164" fontId="16" fillId="2" borderId="6" xfId="0" applyNumberFormat="1" applyFont="1" applyFill="1" applyBorder="1" applyAlignment="1">
      <alignment horizontal="center" vertical="center"/>
    </xf>
    <xf numFmtId="164" fontId="18" fillId="2" borderId="1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165" fontId="1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3" fillId="2" borderId="4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165" fontId="44" fillId="2" borderId="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vertical="center" wrapText="1"/>
    </xf>
    <xf numFmtId="165" fontId="1" fillId="2" borderId="25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wrapText="1"/>
    </xf>
    <xf numFmtId="0" fontId="1" fillId="2" borderId="3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wrapText="1"/>
    </xf>
    <xf numFmtId="0" fontId="0" fillId="2" borderId="0" xfId="0" applyFill="1"/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3" fillId="0" borderId="35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0" fillId="0" borderId="0" xfId="0"/>
    <xf numFmtId="0" fontId="25" fillId="0" borderId="1" xfId="0" applyFont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31" fillId="0" borderId="8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0" fillId="0" borderId="0" xfId="0" applyFill="1"/>
    <xf numFmtId="0" fontId="29" fillId="0" borderId="43" xfId="0" applyFont="1" applyFill="1" applyBorder="1" applyAlignment="1">
      <alignment horizontal="center" vertical="center"/>
    </xf>
    <xf numFmtId="0" fontId="29" fillId="0" borderId="45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2" fontId="0" fillId="0" borderId="32" xfId="0" applyNumberForma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6" fillId="0" borderId="0" xfId="0" applyFont="1" applyFill="1" applyAlignment="1">
      <alignment wrapText="1"/>
    </xf>
    <xf numFmtId="0" fontId="4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3"/>
  <sheetViews>
    <sheetView topLeftCell="A25" workbookViewId="0">
      <selection activeCell="F32" sqref="F32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16" width="9.140625" style="1" hidden="1" customWidth="1"/>
    <col min="17" max="20" width="9.140625" style="1" customWidth="1"/>
  </cols>
  <sheetData>
    <row r="2" spans="1:10" ht="18.75" x14ac:dyDescent="0.3">
      <c r="B2" s="468" t="s">
        <v>85</v>
      </c>
      <c r="C2" s="468"/>
      <c r="D2" s="468"/>
      <c r="E2" s="468"/>
      <c r="F2" s="468"/>
      <c r="G2" s="468"/>
      <c r="H2" s="468"/>
    </row>
    <row r="3" spans="1:10" ht="18.75" x14ac:dyDescent="0.3">
      <c r="B3" s="468" t="s">
        <v>86</v>
      </c>
      <c r="C3" s="468"/>
      <c r="D3" s="468"/>
      <c r="E3" s="468"/>
      <c r="F3" s="468"/>
      <c r="G3" s="468"/>
      <c r="H3" s="468"/>
    </row>
    <row r="4" spans="1:10" x14ac:dyDescent="0.25">
      <c r="B4" s="469" t="s">
        <v>111</v>
      </c>
      <c r="C4" s="469"/>
      <c r="D4" s="469"/>
      <c r="E4" s="469"/>
      <c r="F4" s="469"/>
      <c r="G4" s="469"/>
      <c r="H4" s="469"/>
    </row>
    <row r="5" spans="1:10" x14ac:dyDescent="0.25">
      <c r="B5" s="469" t="s">
        <v>87</v>
      </c>
      <c r="C5" s="469"/>
      <c r="D5" s="469"/>
      <c r="E5" s="469"/>
      <c r="F5" s="469"/>
      <c r="G5" s="469"/>
      <c r="H5" s="469"/>
    </row>
    <row r="6" spans="1:10" x14ac:dyDescent="0.25">
      <c r="B6" s="469" t="s">
        <v>96</v>
      </c>
      <c r="C6" s="469"/>
      <c r="D6" s="469"/>
      <c r="E6" s="469"/>
      <c r="F6" s="469"/>
      <c r="G6" s="469"/>
      <c r="H6" s="469"/>
    </row>
    <row r="7" spans="1:10" x14ac:dyDescent="0.25">
      <c r="C7" s="469"/>
      <c r="D7" s="469"/>
      <c r="E7" s="469"/>
    </row>
    <row r="8" spans="1:10" ht="16.5" thickBot="1" x14ac:dyDescent="0.3">
      <c r="F8" s="467" t="s">
        <v>66</v>
      </c>
      <c r="G8" s="467"/>
      <c r="H8" s="467"/>
    </row>
    <row r="9" spans="1:10" x14ac:dyDescent="0.25">
      <c r="A9" s="465" t="s">
        <v>0</v>
      </c>
      <c r="B9" s="463" t="s">
        <v>1</v>
      </c>
      <c r="C9" s="471" t="s">
        <v>2</v>
      </c>
      <c r="D9" s="473" t="s">
        <v>3</v>
      </c>
      <c r="E9" s="473" t="s">
        <v>4</v>
      </c>
      <c r="F9" s="463" t="s">
        <v>5</v>
      </c>
      <c r="G9" s="463"/>
      <c r="H9" s="463"/>
      <c r="I9" s="464"/>
    </row>
    <row r="10" spans="1:10" ht="16.5" thickBot="1" x14ac:dyDescent="0.3">
      <c r="A10" s="466"/>
      <c r="B10" s="470"/>
      <c r="C10" s="472"/>
      <c r="D10" s="474"/>
      <c r="E10" s="474"/>
      <c r="F10" s="6" t="s">
        <v>6</v>
      </c>
      <c r="G10" s="6" t="s">
        <v>7</v>
      </c>
      <c r="H10" s="6" t="s">
        <v>8</v>
      </c>
      <c r="I10" s="7" t="s">
        <v>9</v>
      </c>
    </row>
    <row r="11" spans="1:10" ht="55.5" customHeight="1" x14ac:dyDescent="0.3">
      <c r="A11" s="8" t="s">
        <v>11</v>
      </c>
      <c r="B11" s="9" t="s">
        <v>10</v>
      </c>
      <c r="C11" s="5"/>
      <c r="D11" s="5"/>
      <c r="E11" s="49">
        <f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  <c r="J11" s="1" t="s">
        <v>99</v>
      </c>
    </row>
    <row r="12" spans="1:10" ht="32.25" x14ac:dyDescent="0.3">
      <c r="A12" s="3" t="s">
        <v>12</v>
      </c>
      <c r="B12" s="10" t="s">
        <v>13</v>
      </c>
      <c r="C12" s="4"/>
      <c r="D12" s="4"/>
      <c r="E12" s="49">
        <f>SUM(F12:I12)</f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10" ht="75.75" x14ac:dyDescent="0.3">
      <c r="A13" s="3"/>
      <c r="B13" s="11" t="s">
        <v>14</v>
      </c>
      <c r="C13" s="4"/>
      <c r="D13" s="4"/>
      <c r="E13" s="50">
        <f>SUM(F13:I13)</f>
        <v>18117.899999999998</v>
      </c>
      <c r="F13" s="50">
        <v>4646.3999999999996</v>
      </c>
      <c r="G13" s="50">
        <v>4541.7</v>
      </c>
      <c r="H13" s="50">
        <v>4464.8999999999996</v>
      </c>
      <c r="I13" s="50">
        <v>4464.8999999999996</v>
      </c>
    </row>
    <row r="14" spans="1:10" ht="60" x14ac:dyDescent="0.3">
      <c r="A14" s="3"/>
      <c r="B14" s="13" t="s">
        <v>15</v>
      </c>
      <c r="C14" s="4"/>
      <c r="D14" s="4"/>
      <c r="E14" s="50">
        <f t="shared" ref="E14:E21" si="0">SUM(F14:I14)</f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10" ht="30" x14ac:dyDescent="0.3">
      <c r="A15" s="3"/>
      <c r="B15" s="13" t="s">
        <v>109</v>
      </c>
      <c r="C15" s="34"/>
      <c r="D15" s="34"/>
      <c r="E15" s="50">
        <f t="shared" si="0"/>
        <v>3536.2</v>
      </c>
      <c r="F15" s="50">
        <v>494.9</v>
      </c>
      <c r="G15" s="50">
        <v>1289.3</v>
      </c>
      <c r="H15" s="50">
        <v>1096.2</v>
      </c>
      <c r="I15" s="50">
        <v>655.8</v>
      </c>
    </row>
    <row r="16" spans="1:10" ht="18.75" x14ac:dyDescent="0.3">
      <c r="A16" s="3"/>
      <c r="B16" s="78" t="s">
        <v>121</v>
      </c>
      <c r="C16" s="34"/>
      <c r="D16" s="34"/>
      <c r="E16" s="50">
        <f t="shared" si="0"/>
        <v>0</v>
      </c>
      <c r="F16" s="50"/>
      <c r="G16" s="50"/>
      <c r="H16" s="50"/>
      <c r="I16" s="50"/>
    </row>
    <row r="17" spans="1:10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10" ht="37.5" customHeight="1" x14ac:dyDescent="0.3">
      <c r="A18" s="3"/>
      <c r="B18" s="12" t="s">
        <v>16</v>
      </c>
      <c r="C18" s="4"/>
      <c r="D18" s="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10" ht="60" x14ac:dyDescent="0.3">
      <c r="A19" s="3"/>
      <c r="B19" s="78" t="s">
        <v>17</v>
      </c>
      <c r="C19" s="4"/>
      <c r="D19" s="4"/>
      <c r="E19" s="50">
        <f t="shared" si="0"/>
        <v>0</v>
      </c>
      <c r="F19" s="50"/>
      <c r="G19" s="50"/>
      <c r="H19" s="50"/>
      <c r="I19" s="50"/>
    </row>
    <row r="20" spans="1:10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10" ht="30" x14ac:dyDescent="0.3">
      <c r="A21" s="3"/>
      <c r="B21" s="78" t="s">
        <v>116</v>
      </c>
      <c r="C21" s="4"/>
      <c r="D21" s="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10" ht="43.9" customHeight="1" x14ac:dyDescent="0.3">
      <c r="A22" s="460" t="s">
        <v>18</v>
      </c>
      <c r="B22" s="14" t="s">
        <v>92</v>
      </c>
      <c r="C22" s="4"/>
      <c r="D22" s="4"/>
      <c r="E22" s="49">
        <f>SUM(F22:I22)</f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10" ht="30.6" customHeight="1" x14ac:dyDescent="0.3">
      <c r="A23" s="461"/>
      <c r="B23" s="23" t="s">
        <v>89</v>
      </c>
      <c r="C23" s="4"/>
      <c r="D23" s="4"/>
      <c r="E23" s="50">
        <f>SUM(F23:I23)</f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10" ht="25.15" customHeight="1" x14ac:dyDescent="0.3">
      <c r="A24" s="461"/>
      <c r="B24" s="23" t="s">
        <v>90</v>
      </c>
      <c r="C24" s="4"/>
      <c r="D24" s="4"/>
      <c r="E24" s="50"/>
      <c r="F24" s="50"/>
      <c r="G24" s="50"/>
      <c r="H24" s="50"/>
      <c r="I24" s="50"/>
    </row>
    <row r="25" spans="1:10" ht="33" customHeight="1" x14ac:dyDescent="0.3">
      <c r="A25" s="461"/>
      <c r="B25" s="23" t="s">
        <v>91</v>
      </c>
      <c r="C25" s="4"/>
      <c r="D25" s="4"/>
      <c r="E25" s="50">
        <f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10" ht="39.6" customHeight="1" x14ac:dyDescent="0.3">
      <c r="A26" s="462"/>
      <c r="B26" s="23" t="s">
        <v>117</v>
      </c>
      <c r="C26" s="4"/>
      <c r="D26" s="4"/>
      <c r="E26" s="50">
        <f>SUM(F26:I26)</f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10" ht="18.75" x14ac:dyDescent="0.3">
      <c r="A27" s="3" t="s">
        <v>20</v>
      </c>
      <c r="B27" s="16" t="s">
        <v>19</v>
      </c>
      <c r="C27" s="4"/>
      <c r="D27" s="4"/>
      <c r="E27" s="49">
        <f>SUM(F27:I27)</f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10" ht="24.75" customHeight="1" x14ac:dyDescent="0.3">
      <c r="A28" s="3" t="s">
        <v>22</v>
      </c>
      <c r="B28" s="17" t="s">
        <v>21</v>
      </c>
      <c r="C28" s="4"/>
      <c r="D28" s="4"/>
      <c r="E28" s="49">
        <f t="shared" ref="E28:E33" si="1">SUM(F28:I28)</f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10" ht="25.5" customHeight="1" x14ac:dyDescent="0.3">
      <c r="A29" s="3" t="s">
        <v>24</v>
      </c>
      <c r="B29" s="18" t="s">
        <v>23</v>
      </c>
      <c r="C29" s="4"/>
      <c r="D29" s="4"/>
      <c r="E29" s="49">
        <f t="shared" si="1"/>
        <v>32014.400000000001</v>
      </c>
      <c r="F29" s="49">
        <f>F11-F27-F28</f>
        <v>7709.2999999999993</v>
      </c>
      <c r="G29" s="49">
        <f>G11-G27-G28</f>
        <v>8369.7000000000007</v>
      </c>
      <c r="H29" s="49">
        <f>H11-H27-H28</f>
        <v>8026.9</v>
      </c>
      <c r="I29" s="49">
        <f>I11-I27-I28</f>
        <v>7908.5000000000009</v>
      </c>
      <c r="J29" s="1" t="s">
        <v>105</v>
      </c>
    </row>
    <row r="30" spans="1:10" ht="18.75" x14ac:dyDescent="0.3">
      <c r="A30" s="3" t="s">
        <v>26</v>
      </c>
      <c r="B30" s="19" t="s">
        <v>25</v>
      </c>
      <c r="C30" s="4"/>
      <c r="D30" s="4"/>
      <c r="E30" s="49">
        <f t="shared" si="1"/>
        <v>30324.699999999997</v>
      </c>
      <c r="F30" s="49">
        <f>F31+F43</f>
        <v>7150.9</v>
      </c>
      <c r="G30" s="49">
        <f>G31+G43</f>
        <v>7964.4000000000005</v>
      </c>
      <c r="H30" s="49">
        <f>H31+H43</f>
        <v>7473.0999999999985</v>
      </c>
      <c r="I30" s="49">
        <f>I31+I43</f>
        <v>7736.3</v>
      </c>
      <c r="J30" s="1" t="s">
        <v>103</v>
      </c>
    </row>
    <row r="31" spans="1:10" ht="33.75" customHeight="1" x14ac:dyDescent="0.3">
      <c r="A31" s="3" t="s">
        <v>27</v>
      </c>
      <c r="B31" s="14" t="s">
        <v>93</v>
      </c>
      <c r="C31" s="4"/>
      <c r="D31" s="4"/>
      <c r="E31" s="49">
        <f t="shared" si="1"/>
        <v>24625.699999999997</v>
      </c>
      <c r="F31" s="49">
        <f>F32+F33+F36+F37+F38+F39+F40</f>
        <v>5839.2999999999993</v>
      </c>
      <c r="G31" s="49">
        <f>G32+G33+G36+G37+G38+G39+G40</f>
        <v>6399.7000000000007</v>
      </c>
      <c r="H31" s="49">
        <f>H32+H33+H36+H37+H38+H39+H40</f>
        <v>6123.8999999999987</v>
      </c>
      <c r="I31" s="49">
        <f>I32+I33+I36+I37+I38+I39+I40</f>
        <v>6262.8</v>
      </c>
      <c r="J31" s="1" t="s">
        <v>104</v>
      </c>
    </row>
    <row r="32" spans="1:10" ht="18.75" x14ac:dyDescent="0.3">
      <c r="A32" s="3" t="s">
        <v>41</v>
      </c>
      <c r="B32" s="20" t="s">
        <v>28</v>
      </c>
      <c r="C32" s="4"/>
      <c r="D32" s="4"/>
      <c r="E32" s="50">
        <f t="shared" si="1"/>
        <v>383.1</v>
      </c>
      <c r="F32" s="50">
        <v>95.5</v>
      </c>
      <c r="G32" s="50">
        <v>150.6</v>
      </c>
      <c r="H32" s="50">
        <v>103.7</v>
      </c>
      <c r="I32" s="50">
        <v>33.299999999999997</v>
      </c>
    </row>
    <row r="33" spans="1:10" ht="18.75" x14ac:dyDescent="0.3">
      <c r="A33" s="3" t="s">
        <v>42</v>
      </c>
      <c r="B33" s="11" t="s">
        <v>29</v>
      </c>
      <c r="C33" s="4"/>
      <c r="D33" s="4"/>
      <c r="E33" s="50">
        <f t="shared" si="1"/>
        <v>17633.900000000001</v>
      </c>
      <c r="F33" s="50">
        <f>F34+F35</f>
        <v>4352.7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10" ht="18.75" x14ac:dyDescent="0.3">
      <c r="A34" s="3" t="s">
        <v>43</v>
      </c>
      <c r="B34" s="21" t="s">
        <v>30</v>
      </c>
      <c r="C34" s="4"/>
      <c r="D34" s="4"/>
      <c r="E34" s="50">
        <f t="shared" ref="E34:E40" si="2">SUM(F34:I34)</f>
        <v>14493.2</v>
      </c>
      <c r="F34" s="50">
        <v>3577.6</v>
      </c>
      <c r="G34" s="50">
        <v>3608</v>
      </c>
      <c r="H34" s="50">
        <v>3638.5</v>
      </c>
      <c r="I34" s="50">
        <v>3669.1</v>
      </c>
    </row>
    <row r="35" spans="1:10" ht="18.75" x14ac:dyDescent="0.3">
      <c r="A35" s="3" t="s">
        <v>44</v>
      </c>
      <c r="B35" s="20" t="s">
        <v>31</v>
      </c>
      <c r="C35" s="4"/>
      <c r="D35" s="4"/>
      <c r="E35" s="50">
        <f t="shared" si="2"/>
        <v>3140.7</v>
      </c>
      <c r="F35" s="50">
        <v>775.1</v>
      </c>
      <c r="G35" s="50">
        <v>781.8</v>
      </c>
      <c r="H35" s="50">
        <v>788.6</v>
      </c>
      <c r="I35" s="50">
        <v>795.2</v>
      </c>
    </row>
    <row r="36" spans="1:10" ht="32.25" x14ac:dyDescent="0.3">
      <c r="A36" s="3" t="s">
        <v>45</v>
      </c>
      <c r="B36" s="22" t="s">
        <v>32</v>
      </c>
      <c r="C36" s="4"/>
      <c r="D36" s="4"/>
      <c r="E36" s="50">
        <f t="shared" si="2"/>
        <v>1558.8000000000002</v>
      </c>
      <c r="F36" s="50">
        <v>382.1</v>
      </c>
      <c r="G36" s="50">
        <v>331.9</v>
      </c>
      <c r="H36" s="50">
        <v>332.9</v>
      </c>
      <c r="I36" s="50">
        <v>511.9</v>
      </c>
    </row>
    <row r="37" spans="1:10" ht="32.25" x14ac:dyDescent="0.3">
      <c r="A37" s="3" t="s">
        <v>46</v>
      </c>
      <c r="B37" s="22" t="s">
        <v>33</v>
      </c>
      <c r="C37" s="4"/>
      <c r="D37" s="4"/>
      <c r="E37" s="50">
        <f t="shared" si="2"/>
        <v>838.59999999999991</v>
      </c>
      <c r="F37" s="50">
        <v>338.7</v>
      </c>
      <c r="G37" s="50">
        <v>98.8</v>
      </c>
      <c r="H37" s="50">
        <v>68.900000000000006</v>
      </c>
      <c r="I37" s="50">
        <v>332.2</v>
      </c>
    </row>
    <row r="38" spans="1:10" ht="18.75" x14ac:dyDescent="0.3">
      <c r="A38" s="3" t="s">
        <v>47</v>
      </c>
      <c r="B38" s="23" t="s">
        <v>34</v>
      </c>
      <c r="C38" s="4"/>
      <c r="D38" s="4"/>
      <c r="E38" s="50">
        <f t="shared" si="2"/>
        <v>212.3</v>
      </c>
      <c r="F38" s="50">
        <v>7.7</v>
      </c>
      <c r="G38" s="50">
        <v>14.1</v>
      </c>
      <c r="H38" s="50">
        <v>16.399999999999999</v>
      </c>
      <c r="I38" s="50">
        <v>174.1</v>
      </c>
    </row>
    <row r="39" spans="1:10" ht="47.25" x14ac:dyDescent="0.3">
      <c r="A39" s="3" t="s">
        <v>48</v>
      </c>
      <c r="B39" s="23" t="s">
        <v>35</v>
      </c>
      <c r="C39" s="4"/>
      <c r="D39" s="4"/>
      <c r="E39" s="50">
        <f t="shared" si="2"/>
        <v>3634.2</v>
      </c>
      <c r="F39" s="50">
        <v>571.4</v>
      </c>
      <c r="G39" s="50">
        <v>1323.3</v>
      </c>
      <c r="H39" s="50">
        <v>1083.7</v>
      </c>
      <c r="I39" s="50">
        <v>655.8</v>
      </c>
    </row>
    <row r="40" spans="1:10" ht="18.75" x14ac:dyDescent="0.3">
      <c r="A40" s="3" t="s">
        <v>49</v>
      </c>
      <c r="B40" s="30" t="s">
        <v>36</v>
      </c>
      <c r="C40" s="4"/>
      <c r="D40" s="4"/>
      <c r="E40" s="50">
        <f t="shared" si="2"/>
        <v>364.8</v>
      </c>
      <c r="F40" s="50">
        <v>91.2</v>
      </c>
      <c r="G40" s="50">
        <v>91.2</v>
      </c>
      <c r="H40" s="50">
        <v>91.2</v>
      </c>
      <c r="I40" s="50">
        <v>91.2</v>
      </c>
    </row>
    <row r="41" spans="1:10" ht="32.25" x14ac:dyDescent="0.3">
      <c r="A41" s="3" t="s">
        <v>50</v>
      </c>
      <c r="B41" s="22" t="s">
        <v>37</v>
      </c>
      <c r="C41" s="4"/>
      <c r="D41" s="4"/>
      <c r="E41" s="50"/>
      <c r="F41" s="50"/>
      <c r="G41" s="50"/>
      <c r="H41" s="50"/>
      <c r="I41" s="50"/>
    </row>
    <row r="42" spans="1:10" ht="18.75" x14ac:dyDescent="0.3">
      <c r="A42" s="3" t="s">
        <v>51</v>
      </c>
      <c r="B42" s="30" t="s">
        <v>38</v>
      </c>
      <c r="C42" s="4"/>
      <c r="D42" s="4"/>
      <c r="E42" s="50"/>
      <c r="F42" s="50"/>
      <c r="G42" s="50"/>
      <c r="H42" s="50"/>
      <c r="I42" s="50"/>
    </row>
    <row r="43" spans="1:10" ht="18.75" x14ac:dyDescent="0.3">
      <c r="A43" s="3" t="s">
        <v>40</v>
      </c>
      <c r="B43" s="15" t="s">
        <v>39</v>
      </c>
      <c r="C43" s="4"/>
      <c r="D43" s="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  <c r="J43" s="1" t="s">
        <v>102</v>
      </c>
    </row>
    <row r="44" spans="1:10" ht="18.75" x14ac:dyDescent="0.3">
      <c r="A44" s="3" t="s">
        <v>52</v>
      </c>
      <c r="B44" s="20" t="s">
        <v>28</v>
      </c>
      <c r="C44" s="4"/>
      <c r="D44" s="4"/>
      <c r="E44" s="50">
        <f>SUM(F44:I44)</f>
        <v>335</v>
      </c>
      <c r="F44" s="50">
        <v>0</v>
      </c>
      <c r="G44" s="50">
        <v>235</v>
      </c>
      <c r="H44" s="50">
        <v>0</v>
      </c>
      <c r="I44" s="50">
        <v>100</v>
      </c>
    </row>
    <row r="45" spans="1:10" ht="18.75" x14ac:dyDescent="0.3">
      <c r="A45" s="3" t="s">
        <v>53</v>
      </c>
      <c r="B45" s="22" t="s">
        <v>29</v>
      </c>
      <c r="C45" s="4"/>
      <c r="D45" s="4"/>
      <c r="E45" s="50">
        <f t="shared" ref="E45:E51" si="3">SUM(F45:I45)</f>
        <v>5167.2</v>
      </c>
      <c r="F45" s="50">
        <f>F46+F47</f>
        <v>1262.3999999999999</v>
      </c>
      <c r="G45" s="50">
        <f>G46+G47</f>
        <v>1280.5</v>
      </c>
      <c r="H45" s="50">
        <f>H46+H47</f>
        <v>1300</v>
      </c>
      <c r="I45" s="50">
        <f>I46+I47</f>
        <v>1324.3</v>
      </c>
    </row>
    <row r="46" spans="1:10" ht="18.75" x14ac:dyDescent="0.3">
      <c r="A46" s="3" t="s">
        <v>54</v>
      </c>
      <c r="B46" s="20" t="s">
        <v>30</v>
      </c>
      <c r="C46" s="4"/>
      <c r="D46" s="4"/>
      <c r="E46" s="50">
        <f t="shared" si="3"/>
        <v>4244.7</v>
      </c>
      <c r="F46" s="50">
        <v>1037.0999999999999</v>
      </c>
      <c r="G46" s="50">
        <v>1052.3</v>
      </c>
      <c r="H46" s="50">
        <v>1067.5</v>
      </c>
      <c r="I46" s="50">
        <v>1087.8</v>
      </c>
    </row>
    <row r="47" spans="1:10" ht="18.75" x14ac:dyDescent="0.3">
      <c r="A47" s="3" t="s">
        <v>55</v>
      </c>
      <c r="B47" s="20" t="s">
        <v>31</v>
      </c>
      <c r="C47" s="4"/>
      <c r="D47" s="4"/>
      <c r="E47" s="50">
        <f t="shared" si="3"/>
        <v>922.5</v>
      </c>
      <c r="F47" s="50">
        <v>225.3</v>
      </c>
      <c r="G47" s="50">
        <v>228.2</v>
      </c>
      <c r="H47" s="50">
        <v>232.5</v>
      </c>
      <c r="I47" s="50">
        <v>236.5</v>
      </c>
    </row>
    <row r="48" spans="1:10" ht="36" customHeight="1" x14ac:dyDescent="0.3">
      <c r="A48" s="3" t="s">
        <v>61</v>
      </c>
      <c r="B48" s="25" t="s">
        <v>56</v>
      </c>
      <c r="C48" s="4"/>
      <c r="D48" s="4"/>
      <c r="E48" s="50">
        <f t="shared" si="3"/>
        <v>50</v>
      </c>
      <c r="F48" s="50">
        <v>12.5</v>
      </c>
      <c r="G48" s="50">
        <v>12.5</v>
      </c>
      <c r="H48" s="50">
        <v>12.5</v>
      </c>
      <c r="I48" s="50">
        <v>12.5</v>
      </c>
    </row>
    <row r="49" spans="1:10" ht="32.25" x14ac:dyDescent="0.3">
      <c r="A49" s="3" t="s">
        <v>62</v>
      </c>
      <c r="B49" s="22" t="s">
        <v>57</v>
      </c>
      <c r="C49" s="4"/>
      <c r="D49" s="4"/>
      <c r="E49" s="50">
        <f t="shared" si="3"/>
        <v>120</v>
      </c>
      <c r="F49" s="50">
        <v>30</v>
      </c>
      <c r="G49" s="50">
        <v>30</v>
      </c>
      <c r="H49" s="50">
        <v>30</v>
      </c>
      <c r="I49" s="50">
        <v>30</v>
      </c>
    </row>
    <row r="50" spans="1:10" ht="18.75" x14ac:dyDescent="0.3">
      <c r="A50" s="3" t="s">
        <v>63</v>
      </c>
      <c r="B50" s="24" t="s">
        <v>58</v>
      </c>
      <c r="C50" s="4"/>
      <c r="D50" s="4"/>
      <c r="E50" s="50">
        <f t="shared" si="3"/>
        <v>4.8</v>
      </c>
      <c r="F50" s="50">
        <v>1.2</v>
      </c>
      <c r="G50" s="50">
        <v>1.2</v>
      </c>
      <c r="H50" s="50">
        <v>1.2</v>
      </c>
      <c r="I50" s="50">
        <v>1.2</v>
      </c>
    </row>
    <row r="51" spans="1:10" ht="32.25" x14ac:dyDescent="0.3">
      <c r="A51" s="3" t="s">
        <v>64</v>
      </c>
      <c r="B51" s="22" t="s">
        <v>59</v>
      </c>
      <c r="C51" s="4"/>
      <c r="D51" s="4"/>
      <c r="E51" s="50">
        <f t="shared" si="3"/>
        <v>22</v>
      </c>
      <c r="F51" s="50">
        <v>5.5</v>
      </c>
      <c r="G51" s="50">
        <v>5.5</v>
      </c>
      <c r="H51" s="50">
        <v>5.5</v>
      </c>
      <c r="I51" s="50">
        <v>5.5</v>
      </c>
    </row>
    <row r="52" spans="1:10" ht="32.25" x14ac:dyDescent="0.3">
      <c r="A52" s="3" t="s">
        <v>65</v>
      </c>
      <c r="B52" s="24" t="s">
        <v>60</v>
      </c>
      <c r="C52" s="4"/>
      <c r="D52" s="4"/>
      <c r="E52" s="50"/>
      <c r="F52" s="50"/>
      <c r="G52" s="50"/>
      <c r="H52" s="50"/>
      <c r="I52" s="50"/>
    </row>
    <row r="53" spans="1:10" ht="32.25" x14ac:dyDescent="0.3">
      <c r="A53" s="26" t="s">
        <v>68</v>
      </c>
      <c r="B53" s="28" t="s">
        <v>67</v>
      </c>
      <c r="C53" s="27"/>
      <c r="D53" s="4"/>
      <c r="E53" s="49">
        <f>SUM(I53)</f>
        <v>0</v>
      </c>
      <c r="F53" s="49"/>
      <c r="G53" s="49"/>
      <c r="H53" s="49">
        <v>2785.6</v>
      </c>
      <c r="I53" s="49"/>
      <c r="J53" s="1" t="s">
        <v>101</v>
      </c>
    </row>
    <row r="54" spans="1:10" ht="48" x14ac:dyDescent="0.3">
      <c r="A54" s="26" t="s">
        <v>70</v>
      </c>
      <c r="B54" s="22" t="s">
        <v>69</v>
      </c>
      <c r="C54" s="27"/>
      <c r="D54" s="4"/>
      <c r="E54" s="50">
        <f>SUM(F54:I54)</f>
        <v>2785.6</v>
      </c>
      <c r="F54" s="50"/>
      <c r="G54" s="50"/>
      <c r="H54" s="50">
        <v>2785.6</v>
      </c>
      <c r="I54" s="50"/>
    </row>
    <row r="55" spans="1:10" ht="32.25" x14ac:dyDescent="0.3">
      <c r="A55" s="26" t="s">
        <v>72</v>
      </c>
      <c r="B55" s="22" t="s">
        <v>71</v>
      </c>
      <c r="C55" s="27"/>
      <c r="D55" s="4"/>
      <c r="E55" s="50"/>
      <c r="F55" s="50"/>
      <c r="G55" s="50"/>
      <c r="H55" s="50"/>
      <c r="I55" s="50"/>
    </row>
    <row r="56" spans="1:10" ht="32.25" x14ac:dyDescent="0.3">
      <c r="A56" s="3" t="s">
        <v>74</v>
      </c>
      <c r="B56" s="29" t="s">
        <v>73</v>
      </c>
      <c r="C56" s="4"/>
      <c r="D56" s="4"/>
      <c r="E56" s="49">
        <f>SUM(F56:I56)</f>
        <v>1.4000000000000001</v>
      </c>
      <c r="F56" s="49">
        <v>0.4</v>
      </c>
      <c r="G56" s="49">
        <v>0.4</v>
      </c>
      <c r="H56" s="49">
        <v>0.3</v>
      </c>
      <c r="I56" s="49">
        <v>0.3</v>
      </c>
      <c r="J56" s="1" t="s">
        <v>107</v>
      </c>
    </row>
    <row r="57" spans="1:10" ht="18.75" x14ac:dyDescent="0.3">
      <c r="A57" s="3" t="s">
        <v>75</v>
      </c>
      <c r="B57" s="20" t="s">
        <v>19</v>
      </c>
      <c r="C57" s="4"/>
      <c r="D57" s="4"/>
      <c r="E57" s="50"/>
      <c r="F57" s="50"/>
      <c r="G57" s="50"/>
      <c r="H57" s="50"/>
      <c r="I57" s="50"/>
    </row>
    <row r="58" spans="1:10" ht="18.75" x14ac:dyDescent="0.3">
      <c r="A58" s="3" t="s">
        <v>76</v>
      </c>
      <c r="B58" s="20" t="s">
        <v>119</v>
      </c>
      <c r="C58" s="4"/>
      <c r="D58" s="4"/>
      <c r="E58" s="50">
        <f>SUM(F58:I58)</f>
        <v>1.4000000000000001</v>
      </c>
      <c r="F58" s="50">
        <v>0.4</v>
      </c>
      <c r="G58" s="50">
        <v>0.4</v>
      </c>
      <c r="H58" s="50">
        <v>0.3</v>
      </c>
      <c r="I58" s="50">
        <v>0.3</v>
      </c>
    </row>
    <row r="59" spans="1:10" ht="18.75" x14ac:dyDescent="0.3">
      <c r="A59" s="3"/>
      <c r="B59" s="4"/>
      <c r="C59" s="4"/>
      <c r="D59" s="4"/>
      <c r="E59" s="50"/>
      <c r="F59" s="50"/>
      <c r="G59" s="50"/>
      <c r="H59" s="50"/>
      <c r="I59" s="50"/>
    </row>
    <row r="60" spans="1:10" ht="18.75" x14ac:dyDescent="0.3">
      <c r="A60" s="3"/>
      <c r="B60" s="15" t="s">
        <v>77</v>
      </c>
      <c r="C60" s="4"/>
      <c r="D60" s="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10" ht="18.75" x14ac:dyDescent="0.3">
      <c r="A61" s="3"/>
      <c r="B61" s="15" t="s">
        <v>78</v>
      </c>
      <c r="C61" s="4"/>
      <c r="D61" s="4"/>
      <c r="E61" s="49">
        <f>SUM(F61:I61)</f>
        <v>33111.699999999997</v>
      </c>
      <c r="F61" s="49">
        <f>F30+F53+F56</f>
        <v>7151.2999999999993</v>
      </c>
      <c r="G61" s="49">
        <f>G30+G53+G56</f>
        <v>7964.8</v>
      </c>
      <c r="H61" s="49">
        <f>H30+H53+H56</f>
        <v>10258.999999999998</v>
      </c>
      <c r="I61" s="49">
        <f>I30+I53+I56</f>
        <v>7736.6</v>
      </c>
      <c r="J61" s="1" t="s">
        <v>100</v>
      </c>
    </row>
    <row r="62" spans="1:10" ht="18.75" x14ac:dyDescent="0.3">
      <c r="A62" s="3"/>
      <c r="B62" s="4"/>
      <c r="C62" s="4"/>
      <c r="D62" s="4"/>
      <c r="E62" s="50"/>
      <c r="F62" s="50"/>
      <c r="G62" s="50"/>
      <c r="H62" s="50"/>
      <c r="I62" s="50"/>
    </row>
    <row r="63" spans="1:10" ht="18.75" x14ac:dyDescent="0.3">
      <c r="A63" s="3" t="s">
        <v>79</v>
      </c>
      <c r="B63" s="15" t="s">
        <v>80</v>
      </c>
      <c r="C63" s="4"/>
      <c r="D63" s="4"/>
      <c r="E63" s="49"/>
      <c r="F63" s="49"/>
      <c r="G63" s="49"/>
      <c r="H63" s="49"/>
      <c r="I63" s="49"/>
      <c r="J63" s="1" t="s">
        <v>106</v>
      </c>
    </row>
    <row r="64" spans="1:10" ht="18.75" x14ac:dyDescent="0.3">
      <c r="A64" s="3" t="s">
        <v>81</v>
      </c>
      <c r="B64" s="16" t="s">
        <v>83</v>
      </c>
      <c r="C64" s="4"/>
      <c r="D64" s="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4"/>
      <c r="D65" s="4"/>
      <c r="E65" s="49">
        <f>SUM(F65:I65)</f>
        <v>-971.59999999999764</v>
      </c>
      <c r="F65" s="49">
        <f>F60-F61</f>
        <v>571.09999999999945</v>
      </c>
      <c r="G65" s="49">
        <f>G60-G61</f>
        <v>442.50000000000091</v>
      </c>
      <c r="H65" s="49">
        <f>H60-H61</f>
        <v>-2194.5999999999985</v>
      </c>
      <c r="I65" s="49">
        <f>I60-I61</f>
        <v>209.40000000000055</v>
      </c>
    </row>
    <row r="66" spans="1:9" x14ac:dyDescent="0.25">
      <c r="A66" s="3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F9:I9"/>
    <mergeCell ref="A9:A10"/>
    <mergeCell ref="F8:H8"/>
    <mergeCell ref="B2:H2"/>
    <mergeCell ref="B3:H3"/>
    <mergeCell ref="B4:H4"/>
    <mergeCell ref="B5:H5"/>
    <mergeCell ref="B6:H6"/>
    <mergeCell ref="C7:E7"/>
    <mergeCell ref="B9:B10"/>
    <mergeCell ref="C9:C10"/>
    <mergeCell ref="D9:D10"/>
    <mergeCell ref="E9:E10"/>
  </mergeCells>
  <phoneticPr fontId="7" type="noConversion"/>
  <pageMargins left="0" right="0" top="0" bottom="0" header="0.11811023622047245" footer="0.11811023622047245"/>
  <pageSetup paperSize="9" scale="72" fitToHeight="3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3"/>
  <sheetViews>
    <sheetView topLeftCell="A7"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5.140625" style="1" customWidth="1"/>
    <col min="4" max="5" width="9.140625" style="1" customWidth="1"/>
    <col min="6" max="6" width="11" style="1" customWidth="1"/>
    <col min="7" max="7" width="9.140625" style="1" customWidth="1"/>
    <col min="8" max="8" width="12.5703125" style="1" customWidth="1"/>
    <col min="9" max="12" width="9.140625" style="1" customWidth="1"/>
    <col min="13" max="13" width="12.85546875" style="1" customWidth="1"/>
    <col min="14" max="14" width="10.140625" style="1" customWidth="1"/>
    <col min="15" max="15" width="9.140625" style="1" customWidth="1"/>
    <col min="16" max="16" width="10.85546875" style="1" customWidth="1"/>
    <col min="17" max="17" width="9.140625" style="1" customWidth="1"/>
  </cols>
  <sheetData>
    <row r="2" spans="1:19" ht="18.75" x14ac:dyDescent="0.3">
      <c r="B2" s="468" t="s">
        <v>95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77"/>
    </row>
    <row r="3" spans="1:19" ht="18.75" x14ac:dyDescent="0.3">
      <c r="B3" s="468" t="s">
        <v>86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</row>
    <row r="4" spans="1:19" x14ac:dyDescent="0.25">
      <c r="B4" s="469" t="s">
        <v>111</v>
      </c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</row>
    <row r="5" spans="1:19" x14ac:dyDescent="0.25">
      <c r="B5" s="469" t="s">
        <v>87</v>
      </c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</row>
    <row r="6" spans="1:19" x14ac:dyDescent="0.25">
      <c r="B6" s="469" t="s">
        <v>96</v>
      </c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</row>
    <row r="7" spans="1:19" x14ac:dyDescent="0.25">
      <c r="B7" s="469" t="s">
        <v>94</v>
      </c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</row>
    <row r="8" spans="1:19" ht="16.5" thickBot="1" x14ac:dyDescent="0.3">
      <c r="M8" s="31"/>
      <c r="N8" s="31"/>
      <c r="O8" s="559" t="s">
        <v>66</v>
      </c>
      <c r="P8" s="559"/>
      <c r="Q8" s="559"/>
      <c r="R8" s="32"/>
      <c r="S8" s="32"/>
    </row>
    <row r="9" spans="1:19" ht="50.45" customHeight="1" x14ac:dyDescent="0.25">
      <c r="A9" s="465" t="s">
        <v>0</v>
      </c>
      <c r="B9" s="464" t="s">
        <v>1</v>
      </c>
      <c r="C9" s="557" t="s">
        <v>98</v>
      </c>
      <c r="D9" s="473"/>
      <c r="E9" s="473"/>
      <c r="F9" s="473"/>
      <c r="G9" s="558"/>
      <c r="H9" s="557" t="s">
        <v>97</v>
      </c>
      <c r="I9" s="473"/>
      <c r="J9" s="473"/>
      <c r="K9" s="473"/>
      <c r="L9" s="561"/>
      <c r="M9" s="562" t="s">
        <v>108</v>
      </c>
      <c r="N9" s="563"/>
      <c r="O9" s="563"/>
      <c r="P9" s="563"/>
      <c r="Q9" s="564"/>
      <c r="R9" s="33"/>
      <c r="S9" s="32"/>
    </row>
    <row r="10" spans="1:19" ht="16.5" thickBot="1" x14ac:dyDescent="0.3">
      <c r="A10" s="466"/>
      <c r="B10" s="560"/>
      <c r="C10" s="74" t="s">
        <v>96</v>
      </c>
      <c r="D10" s="47" t="s">
        <v>6</v>
      </c>
      <c r="E10" s="47" t="s">
        <v>7</v>
      </c>
      <c r="F10" s="47" t="s">
        <v>8</v>
      </c>
      <c r="G10" s="48" t="s">
        <v>9</v>
      </c>
      <c r="H10" s="74" t="s">
        <v>96</v>
      </c>
      <c r="I10" s="84" t="s">
        <v>6</v>
      </c>
      <c r="J10" s="84" t="s">
        <v>7</v>
      </c>
      <c r="K10" s="84" t="s">
        <v>8</v>
      </c>
      <c r="L10" s="86" t="s">
        <v>9</v>
      </c>
      <c r="M10" s="74" t="s">
        <v>96</v>
      </c>
      <c r="N10" s="47" t="s">
        <v>6</v>
      </c>
      <c r="O10" s="47" t="s">
        <v>7</v>
      </c>
      <c r="P10" s="47" t="s">
        <v>8</v>
      </c>
      <c r="Q10" s="7" t="s">
        <v>9</v>
      </c>
    </row>
    <row r="11" spans="1:19" ht="55.5" customHeight="1" x14ac:dyDescent="0.25">
      <c r="A11" s="75" t="s">
        <v>11</v>
      </c>
      <c r="B11" s="76" t="s">
        <v>10</v>
      </c>
      <c r="C11" s="70">
        <f>'основной финплан'!E11</f>
        <v>32140.1</v>
      </c>
      <c r="D11" s="71">
        <f>'основной финплан'!F11</f>
        <v>7722.3999999999987</v>
      </c>
      <c r="E11" s="71">
        <f>'основной финплан'!G11</f>
        <v>8407.3000000000011</v>
      </c>
      <c r="F11" s="71">
        <f>'основной финплан'!H11</f>
        <v>8064.4</v>
      </c>
      <c r="G11" s="73">
        <f>'основной финплан'!I11</f>
        <v>7946.0000000000009</v>
      </c>
      <c r="H11" s="70">
        <f>'финплан с изменениями'!E11</f>
        <v>32140.1</v>
      </c>
      <c r="I11" s="71">
        <f>'финплан с изменениями'!F11</f>
        <v>7722.3999999999987</v>
      </c>
      <c r="J11" s="71">
        <f>'финплан с изменениями'!G11</f>
        <v>8407.3000000000011</v>
      </c>
      <c r="K11" s="71">
        <f>'финплан с изменениями'!H11</f>
        <v>8064.4</v>
      </c>
      <c r="L11" s="72">
        <f>'финплан с изменениями'!I11</f>
        <v>7946.0000000000009</v>
      </c>
      <c r="M11" s="70">
        <f>H11-C11</f>
        <v>0</v>
      </c>
      <c r="N11" s="71">
        <f>I11-D11</f>
        <v>0</v>
      </c>
      <c r="O11" s="71">
        <f>J11-E11</f>
        <v>0</v>
      </c>
      <c r="P11" s="71">
        <f>K11-F11</f>
        <v>0</v>
      </c>
      <c r="Q11" s="72">
        <f>L11-G11</f>
        <v>0</v>
      </c>
    </row>
    <row r="12" spans="1:19" ht="31.5" x14ac:dyDescent="0.25">
      <c r="A12" s="53" t="s">
        <v>12</v>
      </c>
      <c r="B12" s="36" t="s">
        <v>13</v>
      </c>
      <c r="C12" s="62">
        <f>'основной финплан'!E12</f>
        <v>30985.200000000001</v>
      </c>
      <c r="D12" s="51">
        <f>'основной финплан'!F12</f>
        <v>7443.9999999999991</v>
      </c>
      <c r="E12" s="51">
        <f>'основной финплан'!G12</f>
        <v>8120.0000000000009</v>
      </c>
      <c r="F12" s="51">
        <f>'основной финплан'!H12</f>
        <v>7782.7</v>
      </c>
      <c r="G12" s="67">
        <f>'основной финплан'!I12</f>
        <v>7638.5000000000009</v>
      </c>
      <c r="H12" s="62">
        <f>'финплан с изменениями'!E12</f>
        <v>30985.200000000001</v>
      </c>
      <c r="I12" s="51">
        <f>'финплан с изменениями'!F12</f>
        <v>7443.9999999999991</v>
      </c>
      <c r="J12" s="51">
        <f>'финплан с изменениями'!G12</f>
        <v>8120.0000000000009</v>
      </c>
      <c r="K12" s="51">
        <f>'финплан с изменениями'!H12</f>
        <v>7782.7</v>
      </c>
      <c r="L12" s="54">
        <f>'финплан с изменениями'!I12</f>
        <v>7638.5000000000009</v>
      </c>
      <c r="M12" s="62">
        <f t="shared" ref="M12:M65" si="0">H12-C12</f>
        <v>0</v>
      </c>
      <c r="N12" s="51">
        <f t="shared" ref="N12:N65" si="1">I12-D12</f>
        <v>0</v>
      </c>
      <c r="O12" s="51">
        <f t="shared" ref="O12:O65" si="2">J12-E12</f>
        <v>0</v>
      </c>
      <c r="P12" s="51">
        <f t="shared" ref="P12:P65" si="3">K12-F12</f>
        <v>0</v>
      </c>
      <c r="Q12" s="54">
        <f t="shared" ref="Q12:Q65" si="4">L12-G12</f>
        <v>0</v>
      </c>
    </row>
    <row r="13" spans="1:19" ht="75" x14ac:dyDescent="0.25">
      <c r="A13" s="53"/>
      <c r="B13" s="59" t="s">
        <v>14</v>
      </c>
      <c r="C13" s="63">
        <f>'основной финплан'!E13</f>
        <v>18117.899999999998</v>
      </c>
      <c r="D13" s="52">
        <f>'основной финплан'!F13</f>
        <v>4646.3999999999996</v>
      </c>
      <c r="E13" s="52">
        <f>'основной финплан'!G13</f>
        <v>4541.7</v>
      </c>
      <c r="F13" s="52">
        <f>'основной финплан'!H13</f>
        <v>4464.8999999999996</v>
      </c>
      <c r="G13" s="68">
        <f>'основной финплан'!I13</f>
        <v>4464.8999999999996</v>
      </c>
      <c r="H13" s="63">
        <f>'финплан с изменениями'!E13</f>
        <v>18117.899999999998</v>
      </c>
      <c r="I13" s="52">
        <f>'финплан с изменениями'!F13</f>
        <v>4646.3999999999996</v>
      </c>
      <c r="J13" s="98">
        <f>'финплан с изменениями'!G13</f>
        <v>4541.7</v>
      </c>
      <c r="K13" s="52">
        <f>'финплан с изменениями'!H13</f>
        <v>4464.8999999999996</v>
      </c>
      <c r="L13" s="55">
        <f>'финплан с изменениями'!I13</f>
        <v>4464.8999999999996</v>
      </c>
      <c r="M13" s="63">
        <f t="shared" si="0"/>
        <v>0</v>
      </c>
      <c r="N13" s="52">
        <f>I13-D13</f>
        <v>0</v>
      </c>
      <c r="O13" s="52">
        <f t="shared" si="2"/>
        <v>0</v>
      </c>
      <c r="P13" s="52">
        <f t="shared" si="3"/>
        <v>0</v>
      </c>
      <c r="Q13" s="55">
        <f t="shared" si="4"/>
        <v>0</v>
      </c>
    </row>
    <row r="14" spans="1:19" ht="60" x14ac:dyDescent="0.25">
      <c r="A14" s="53"/>
      <c r="B14" s="37" t="s">
        <v>15</v>
      </c>
      <c r="C14" s="63">
        <f>'основной финплан'!E14</f>
        <v>3744</v>
      </c>
      <c r="D14" s="52">
        <f>'основной финплан'!F14</f>
        <v>564.9</v>
      </c>
      <c r="E14" s="52">
        <f>'основной финплан'!G14</f>
        <v>1323.3</v>
      </c>
      <c r="F14" s="52">
        <f>'основной финплан'!H14</f>
        <v>1200</v>
      </c>
      <c r="G14" s="68">
        <f>'основной финплан'!I14</f>
        <v>655.8</v>
      </c>
      <c r="H14" s="63">
        <f>'финплан с изменениями'!E14</f>
        <v>3744</v>
      </c>
      <c r="I14" s="52">
        <f>'финплан с изменениями'!F14</f>
        <v>564.9</v>
      </c>
      <c r="J14" s="52">
        <f>'финплан с изменениями'!G14</f>
        <v>1323.3</v>
      </c>
      <c r="K14" s="52">
        <f>'финплан с изменениями'!H14</f>
        <v>1200</v>
      </c>
      <c r="L14" s="55">
        <f>'финплан с изменениями'!I14</f>
        <v>655.8</v>
      </c>
      <c r="M14" s="63">
        <f t="shared" si="0"/>
        <v>0</v>
      </c>
      <c r="N14" s="52">
        <f t="shared" si="1"/>
        <v>0</v>
      </c>
      <c r="O14" s="52">
        <f t="shared" si="2"/>
        <v>0</v>
      </c>
      <c r="P14" s="52">
        <f t="shared" si="3"/>
        <v>0</v>
      </c>
      <c r="Q14" s="55">
        <f t="shared" si="4"/>
        <v>0</v>
      </c>
    </row>
    <row r="15" spans="1:19" ht="30" x14ac:dyDescent="0.25">
      <c r="A15" s="53"/>
      <c r="B15" s="37" t="s">
        <v>122</v>
      </c>
      <c r="C15" s="63">
        <f>'основной финплан'!E15</f>
        <v>3536.2</v>
      </c>
      <c r="D15" s="52">
        <f>'основной финплан'!F15</f>
        <v>494.9</v>
      </c>
      <c r="E15" s="52">
        <f>'основной финплан'!G15</f>
        <v>1289.3</v>
      </c>
      <c r="F15" s="52">
        <f>'основной финплан'!H15</f>
        <v>1096.2</v>
      </c>
      <c r="G15" s="68">
        <f>'основной финплан'!I15</f>
        <v>655.8</v>
      </c>
      <c r="H15" s="63">
        <f>'финплан с изменениями'!E15</f>
        <v>3536.2</v>
      </c>
      <c r="I15" s="52">
        <f>'финплан с изменениями'!F15</f>
        <v>494.9</v>
      </c>
      <c r="J15" s="52">
        <f>'финплан с изменениями'!G15</f>
        <v>1289.3</v>
      </c>
      <c r="K15" s="52">
        <f>'финплан с изменениями'!H15</f>
        <v>1096.2</v>
      </c>
      <c r="L15" s="55">
        <f>'финплан с изменениями'!I15</f>
        <v>655.8</v>
      </c>
      <c r="M15" s="63">
        <f t="shared" ref="M15:Q17" si="5">H15-C15</f>
        <v>0</v>
      </c>
      <c r="N15" s="52">
        <f t="shared" si="5"/>
        <v>0</v>
      </c>
      <c r="O15" s="52">
        <f t="shared" si="5"/>
        <v>0</v>
      </c>
      <c r="P15" s="52">
        <f t="shared" si="5"/>
        <v>0</v>
      </c>
      <c r="Q15" s="55">
        <f t="shared" si="5"/>
        <v>0</v>
      </c>
    </row>
    <row r="16" spans="1:19" x14ac:dyDescent="0.25">
      <c r="A16" s="85"/>
      <c r="B16" s="78" t="s">
        <v>121</v>
      </c>
      <c r="C16" s="63"/>
      <c r="D16" s="52"/>
      <c r="E16" s="52"/>
      <c r="F16" s="52"/>
      <c r="G16" s="68"/>
      <c r="H16" s="63">
        <f>'финплан с изменениями'!E16</f>
        <v>109.8</v>
      </c>
      <c r="I16" s="52">
        <f>'финплан с изменениями'!F16</f>
        <v>0</v>
      </c>
      <c r="J16" s="52">
        <f>'финплан с изменениями'!G16</f>
        <v>0</v>
      </c>
      <c r="K16" s="52">
        <f>'финплан с изменениями'!H16</f>
        <v>109.8</v>
      </c>
      <c r="L16" s="55">
        <f>'финплан с изменениями'!I16</f>
        <v>0</v>
      </c>
      <c r="M16" s="63">
        <f t="shared" ref="M16" si="6">H16-C16</f>
        <v>109.8</v>
      </c>
      <c r="N16" s="52">
        <f t="shared" ref="N16" si="7">I16-D16</f>
        <v>0</v>
      </c>
      <c r="O16" s="52">
        <f t="shared" ref="O16" si="8">J16-E16</f>
        <v>0</v>
      </c>
      <c r="P16" s="52">
        <f t="shared" ref="P16" si="9">K16-F16</f>
        <v>109.8</v>
      </c>
      <c r="Q16" s="55">
        <f t="shared" ref="Q16" si="10">L16-G16</f>
        <v>0</v>
      </c>
    </row>
    <row r="17" spans="1:17" ht="45" x14ac:dyDescent="0.25">
      <c r="A17" s="53"/>
      <c r="B17" s="37" t="s">
        <v>110</v>
      </c>
      <c r="C17" s="63">
        <f>'основной финплан'!E17</f>
        <v>207.8</v>
      </c>
      <c r="D17" s="52">
        <f>'основной финплан'!F17</f>
        <v>70</v>
      </c>
      <c r="E17" s="52">
        <f>'основной финплан'!G17</f>
        <v>34</v>
      </c>
      <c r="F17" s="52">
        <f>'основной финплан'!H17</f>
        <v>103.8</v>
      </c>
      <c r="G17" s="68">
        <f>'основной финплан'!I17</f>
        <v>0</v>
      </c>
      <c r="H17" s="63">
        <f>'финплан с изменениями'!E17</f>
        <v>207.8</v>
      </c>
      <c r="I17" s="52">
        <f>'финплан с изменениями'!F17</f>
        <v>70</v>
      </c>
      <c r="J17" s="52">
        <f>'финплан с изменениями'!G17</f>
        <v>34</v>
      </c>
      <c r="K17" s="52">
        <f>'финплан с изменениями'!H17</f>
        <v>103.8</v>
      </c>
      <c r="L17" s="55">
        <f>'финплан с изменениями'!I17</f>
        <v>0</v>
      </c>
      <c r="M17" s="63">
        <f t="shared" si="5"/>
        <v>0</v>
      </c>
      <c r="N17" s="52">
        <f t="shared" si="5"/>
        <v>0</v>
      </c>
      <c r="O17" s="52" t="s">
        <v>123</v>
      </c>
      <c r="P17" s="52">
        <f t="shared" si="5"/>
        <v>0</v>
      </c>
      <c r="Q17" s="55">
        <f t="shared" si="5"/>
        <v>0</v>
      </c>
    </row>
    <row r="18" spans="1:17" ht="37.5" customHeight="1" x14ac:dyDescent="0.25">
      <c r="A18" s="53"/>
      <c r="B18" s="38" t="s">
        <v>16</v>
      </c>
      <c r="C18" s="63">
        <f>'основной финплан'!E18</f>
        <v>763.90000000000009</v>
      </c>
      <c r="D18" s="52">
        <f>'основной финплан'!F18</f>
        <v>207.4</v>
      </c>
      <c r="E18" s="52">
        <f>'основной финплан'!G18</f>
        <v>192.8</v>
      </c>
      <c r="F18" s="52">
        <f>'основной финплан'!H18</f>
        <v>59.1</v>
      </c>
      <c r="G18" s="68">
        <f>'основной финплан'!I18</f>
        <v>304.60000000000002</v>
      </c>
      <c r="H18" s="63">
        <f>'финплан с изменениями'!E18</f>
        <v>763.90000000000009</v>
      </c>
      <c r="I18" s="52">
        <f>'финплан с изменениями'!F18</f>
        <v>207.4</v>
      </c>
      <c r="J18" s="52">
        <f>'финплан с изменениями'!G18</f>
        <v>192.8</v>
      </c>
      <c r="K18" s="52">
        <f>'финплан с изменениями'!H18</f>
        <v>59.1</v>
      </c>
      <c r="L18" s="55">
        <f>'финплан с изменениями'!I18</f>
        <v>304.60000000000002</v>
      </c>
      <c r="M18" s="63">
        <f t="shared" si="0"/>
        <v>0</v>
      </c>
      <c r="N18" s="52">
        <f t="shared" si="1"/>
        <v>0</v>
      </c>
      <c r="O18" s="52">
        <f t="shared" si="2"/>
        <v>0</v>
      </c>
      <c r="P18" s="52">
        <f t="shared" si="3"/>
        <v>0</v>
      </c>
      <c r="Q18" s="55">
        <f t="shared" si="4"/>
        <v>0</v>
      </c>
    </row>
    <row r="19" spans="1:17" ht="60" x14ac:dyDescent="0.25">
      <c r="A19" s="53"/>
      <c r="B19" s="78" t="s">
        <v>17</v>
      </c>
      <c r="C19" s="63">
        <f>'основной финплан'!E19</f>
        <v>0</v>
      </c>
      <c r="D19" s="52">
        <f>'основной финплан'!F19</f>
        <v>0</v>
      </c>
      <c r="E19" s="52">
        <f>'основной финплан'!G19</f>
        <v>0</v>
      </c>
      <c r="F19" s="52">
        <f>'основной финплан'!H19</f>
        <v>0</v>
      </c>
      <c r="G19" s="68">
        <f>'основной финплан'!I19</f>
        <v>0</v>
      </c>
      <c r="H19" s="63">
        <f>'финплан с изменениями'!E19</f>
        <v>0</v>
      </c>
      <c r="I19" s="52">
        <f>'финплан с изменениями'!F19</f>
        <v>0</v>
      </c>
      <c r="J19" s="52">
        <f>'финплан с изменениями'!G19</f>
        <v>0</v>
      </c>
      <c r="K19" s="52">
        <f>'финплан с изменениями'!H19</f>
        <v>0</v>
      </c>
      <c r="L19" s="55">
        <f>'финплан с изменениями'!I19</f>
        <v>0</v>
      </c>
      <c r="M19" s="63">
        <f t="shared" si="0"/>
        <v>0</v>
      </c>
      <c r="N19" s="52">
        <f t="shared" si="1"/>
        <v>0</v>
      </c>
      <c r="O19" s="52">
        <f t="shared" si="2"/>
        <v>0</v>
      </c>
      <c r="P19" s="52">
        <f t="shared" si="3"/>
        <v>0</v>
      </c>
      <c r="Q19" s="55">
        <f t="shared" si="4"/>
        <v>0</v>
      </c>
    </row>
    <row r="20" spans="1:17" ht="30" x14ac:dyDescent="0.25">
      <c r="A20" s="53"/>
      <c r="B20" s="78" t="s">
        <v>88</v>
      </c>
      <c r="C20" s="63">
        <f>'основной финплан'!E20</f>
        <v>605.6</v>
      </c>
      <c r="D20" s="52">
        <f>'основной финплан'!F20</f>
        <v>92.3</v>
      </c>
      <c r="E20" s="52">
        <f>'основной финплан'!G20</f>
        <v>122.3</v>
      </c>
      <c r="F20" s="52">
        <f>'основной финплан'!H20</f>
        <v>118.7</v>
      </c>
      <c r="G20" s="68">
        <f>'основной финплан'!I20</f>
        <v>272.3</v>
      </c>
      <c r="H20" s="63">
        <f>'финплан с изменениями'!E20</f>
        <v>605.6</v>
      </c>
      <c r="I20" s="52">
        <f>'финплан с изменениями'!F20</f>
        <v>92.3</v>
      </c>
      <c r="J20" s="52">
        <f>'финплан с изменениями'!G20</f>
        <v>122.3</v>
      </c>
      <c r="K20" s="52">
        <f>'финплан с изменениями'!H20</f>
        <v>118.7</v>
      </c>
      <c r="L20" s="55">
        <f>'финплан с изменениями'!I20</f>
        <v>272.3</v>
      </c>
      <c r="M20" s="63">
        <f>H20-C20</f>
        <v>0</v>
      </c>
      <c r="N20" s="52">
        <f>I20-D20</f>
        <v>0</v>
      </c>
      <c r="O20" s="52">
        <f>J20-E20</f>
        <v>0</v>
      </c>
      <c r="P20" s="52">
        <f>K20-F20</f>
        <v>0</v>
      </c>
      <c r="Q20" s="55">
        <f>L20-G20</f>
        <v>0</v>
      </c>
    </row>
    <row r="21" spans="1:17" ht="30" x14ac:dyDescent="0.25">
      <c r="A21" s="53"/>
      <c r="B21" s="78" t="s">
        <v>116</v>
      </c>
      <c r="C21" s="63">
        <f>'основной финплан'!E21</f>
        <v>7753.7999999999993</v>
      </c>
      <c r="D21" s="52">
        <f>'основной финплан'!F21</f>
        <v>1933</v>
      </c>
      <c r="E21" s="52">
        <f>'основной финплан'!G21</f>
        <v>1939.9</v>
      </c>
      <c r="F21" s="52">
        <f>'основной финплан'!H21</f>
        <v>1940</v>
      </c>
      <c r="G21" s="68">
        <f>'основной финплан'!I21</f>
        <v>1940.9</v>
      </c>
      <c r="H21" s="63">
        <f>'финплан с изменениями'!E21</f>
        <v>7753.7999999999993</v>
      </c>
      <c r="I21" s="52">
        <f>'финплан с изменениями'!F21</f>
        <v>1933</v>
      </c>
      <c r="J21" s="52">
        <f>'финплан с изменениями'!G21</f>
        <v>1939.9</v>
      </c>
      <c r="K21" s="52">
        <f>'финплан с изменениями'!H21</f>
        <v>1940</v>
      </c>
      <c r="L21" s="55">
        <f>'финплан с изменениями'!I21</f>
        <v>1940.9</v>
      </c>
      <c r="M21" s="63">
        <f t="shared" si="0"/>
        <v>0</v>
      </c>
      <c r="N21" s="52">
        <f t="shared" si="1"/>
        <v>0</v>
      </c>
      <c r="O21" s="52">
        <f t="shared" si="2"/>
        <v>0</v>
      </c>
      <c r="P21" s="52">
        <f t="shared" si="3"/>
        <v>0</v>
      </c>
      <c r="Q21" s="55">
        <f t="shared" si="4"/>
        <v>0</v>
      </c>
    </row>
    <row r="22" spans="1:17" ht="31.15" customHeight="1" x14ac:dyDescent="0.25">
      <c r="A22" s="556" t="s">
        <v>18</v>
      </c>
      <c r="B22" s="39" t="s">
        <v>92</v>
      </c>
      <c r="C22" s="62">
        <f>'основной финплан'!E22</f>
        <v>1154.9000000000001</v>
      </c>
      <c r="D22" s="51">
        <f>'основной финплан'!F22</f>
        <v>278.40000000000003</v>
      </c>
      <c r="E22" s="51">
        <f>'основной финплан'!G22</f>
        <v>287.3</v>
      </c>
      <c r="F22" s="51">
        <f>'основной финплан'!H22</f>
        <v>281.7</v>
      </c>
      <c r="G22" s="67">
        <f>'основной финплан'!I22</f>
        <v>307.5</v>
      </c>
      <c r="H22" s="62">
        <f>'финплан с изменениями'!E22</f>
        <v>1154.9000000000001</v>
      </c>
      <c r="I22" s="51">
        <f>'финплан с изменениями'!F22</f>
        <v>278.40000000000003</v>
      </c>
      <c r="J22" s="51">
        <f>'финплан с изменениями'!G22</f>
        <v>287.3</v>
      </c>
      <c r="K22" s="51">
        <f>'финплан с изменениями'!H22</f>
        <v>281.7</v>
      </c>
      <c r="L22" s="54">
        <f>'финплан с изменениями'!I22</f>
        <v>307.5</v>
      </c>
      <c r="M22" s="62">
        <f t="shared" si="0"/>
        <v>0</v>
      </c>
      <c r="N22" s="51">
        <f t="shared" si="1"/>
        <v>0</v>
      </c>
      <c r="O22" s="51">
        <f t="shared" si="2"/>
        <v>0</v>
      </c>
      <c r="P22" s="51">
        <f t="shared" si="3"/>
        <v>0</v>
      </c>
      <c r="Q22" s="54">
        <f t="shared" si="4"/>
        <v>0</v>
      </c>
    </row>
    <row r="23" spans="1:17" ht="20.45" customHeight="1" x14ac:dyDescent="0.25">
      <c r="A23" s="556"/>
      <c r="B23" s="40" t="s">
        <v>89</v>
      </c>
      <c r="C23" s="63">
        <f>'основной финплан'!E23</f>
        <v>747.3</v>
      </c>
      <c r="D23" s="52">
        <f>'основной финплан'!F23</f>
        <v>155.9</v>
      </c>
      <c r="E23" s="52">
        <f>'основной финплан'!G23</f>
        <v>188.6</v>
      </c>
      <c r="F23" s="52">
        <f>'основной финплан'!H23</f>
        <v>188.5</v>
      </c>
      <c r="G23" s="68">
        <f>'основной финплан'!I23</f>
        <v>214.3</v>
      </c>
      <c r="H23" s="63">
        <f>'финплан с изменениями'!E23</f>
        <v>747.3</v>
      </c>
      <c r="I23" s="52">
        <f>'финплан с изменениями'!F23</f>
        <v>155.9</v>
      </c>
      <c r="J23" s="52">
        <f>'финплан с изменениями'!G23</f>
        <v>188.6</v>
      </c>
      <c r="K23" s="52">
        <f>'финплан с изменениями'!H23</f>
        <v>188.5</v>
      </c>
      <c r="L23" s="55">
        <f>'финплан с изменениями'!I23</f>
        <v>214.3</v>
      </c>
      <c r="M23" s="63">
        <f t="shared" si="0"/>
        <v>0</v>
      </c>
      <c r="N23" s="52">
        <f t="shared" si="1"/>
        <v>0</v>
      </c>
      <c r="O23" s="52">
        <f t="shared" si="2"/>
        <v>0</v>
      </c>
      <c r="P23" s="52">
        <f t="shared" si="3"/>
        <v>0</v>
      </c>
      <c r="Q23" s="55">
        <f t="shared" si="4"/>
        <v>0</v>
      </c>
    </row>
    <row r="24" spans="1:17" ht="22.15" customHeight="1" x14ac:dyDescent="0.25">
      <c r="A24" s="556"/>
      <c r="B24" s="40" t="s">
        <v>90</v>
      </c>
      <c r="C24" s="63">
        <f>'основной финплан'!E24</f>
        <v>0</v>
      </c>
      <c r="D24" s="52">
        <f>'основной финплан'!F24</f>
        <v>0</v>
      </c>
      <c r="E24" s="52">
        <f>'основной финплан'!G24</f>
        <v>0</v>
      </c>
      <c r="F24" s="52">
        <f>'основной финплан'!H24</f>
        <v>0</v>
      </c>
      <c r="G24" s="68">
        <f>'основной финплан'!I24</f>
        <v>0</v>
      </c>
      <c r="H24" s="63">
        <f>'финплан с изменениями'!E24</f>
        <v>0</v>
      </c>
      <c r="I24" s="52">
        <f>'финплан с изменениями'!F24</f>
        <v>0</v>
      </c>
      <c r="J24" s="52">
        <f>'финплан с изменениями'!G24</f>
        <v>0</v>
      </c>
      <c r="K24" s="52">
        <f>'финплан с изменениями'!H24</f>
        <v>0</v>
      </c>
      <c r="L24" s="55">
        <f>'финплан с изменениями'!I24</f>
        <v>0</v>
      </c>
      <c r="M24" s="63">
        <f t="shared" si="0"/>
        <v>0</v>
      </c>
      <c r="N24" s="52">
        <f t="shared" si="1"/>
        <v>0</v>
      </c>
      <c r="O24" s="52">
        <f t="shared" si="2"/>
        <v>0</v>
      </c>
      <c r="P24" s="52">
        <f t="shared" si="3"/>
        <v>0</v>
      </c>
      <c r="Q24" s="55">
        <f t="shared" si="4"/>
        <v>0</v>
      </c>
    </row>
    <row r="25" spans="1:17" ht="33" customHeight="1" x14ac:dyDescent="0.25">
      <c r="A25" s="556"/>
      <c r="B25" s="40" t="s">
        <v>91</v>
      </c>
      <c r="C25" s="63">
        <f>'основной финплан'!E25</f>
        <v>42.8</v>
      </c>
      <c r="D25" s="52">
        <f>'основной финплан'!F25</f>
        <v>31.3</v>
      </c>
      <c r="E25" s="52">
        <f>'основной финплан'!G25</f>
        <v>7.5</v>
      </c>
      <c r="F25" s="52">
        <f>'основной финплан'!H25</f>
        <v>2</v>
      </c>
      <c r="G25" s="68">
        <f>'основной финплан'!I25</f>
        <v>2</v>
      </c>
      <c r="H25" s="63">
        <f>'финплан с изменениями'!E25</f>
        <v>42.8</v>
      </c>
      <c r="I25" s="52">
        <f>'финплан с изменениями'!F25</f>
        <v>31.3</v>
      </c>
      <c r="J25" s="52">
        <f>'финплан с изменениями'!G25</f>
        <v>7.5</v>
      </c>
      <c r="K25" s="52">
        <f>'финплан с изменениями'!H25</f>
        <v>2</v>
      </c>
      <c r="L25" s="55">
        <f>'финплан с изменениями'!I25</f>
        <v>2</v>
      </c>
      <c r="M25" s="63">
        <f t="shared" si="0"/>
        <v>0</v>
      </c>
      <c r="N25" s="52">
        <f t="shared" si="1"/>
        <v>0</v>
      </c>
      <c r="O25" s="52">
        <f t="shared" si="2"/>
        <v>0</v>
      </c>
      <c r="P25" s="52">
        <f t="shared" si="3"/>
        <v>0</v>
      </c>
      <c r="Q25" s="55">
        <f t="shared" si="4"/>
        <v>0</v>
      </c>
    </row>
    <row r="26" spans="1:17" ht="58.5" customHeight="1" x14ac:dyDescent="0.25">
      <c r="A26" s="556"/>
      <c r="B26" s="40" t="s">
        <v>117</v>
      </c>
      <c r="C26" s="63">
        <f>'основной финплан'!E26</f>
        <v>364.8</v>
      </c>
      <c r="D26" s="52">
        <f>'основной финплан'!F26</f>
        <v>91.2</v>
      </c>
      <c r="E26" s="52">
        <f>'основной финплан'!G26</f>
        <v>91.2</v>
      </c>
      <c r="F26" s="52">
        <f>'основной финплан'!H26</f>
        <v>91.2</v>
      </c>
      <c r="G26" s="68">
        <f>'основной финплан'!I26</f>
        <v>91.2</v>
      </c>
      <c r="H26" s="63">
        <f>'финплан с изменениями'!E26</f>
        <v>364.8</v>
      </c>
      <c r="I26" s="52">
        <f>'финплан с изменениями'!F26</f>
        <v>91.2</v>
      </c>
      <c r="J26" s="52">
        <f>'финплан с изменениями'!G26</f>
        <v>91.2</v>
      </c>
      <c r="K26" s="52">
        <f>'финплан с изменениями'!H26</f>
        <v>91.2</v>
      </c>
      <c r="L26" s="55">
        <f>'финплан с изменениями'!I26</f>
        <v>91.2</v>
      </c>
      <c r="M26" s="63">
        <f t="shared" si="0"/>
        <v>0</v>
      </c>
      <c r="N26" s="52">
        <f t="shared" si="1"/>
        <v>0</v>
      </c>
      <c r="O26" s="52">
        <f t="shared" si="2"/>
        <v>0</v>
      </c>
      <c r="P26" s="52">
        <f t="shared" si="3"/>
        <v>0</v>
      </c>
      <c r="Q26" s="55">
        <f t="shared" si="4"/>
        <v>0</v>
      </c>
    </row>
    <row r="27" spans="1:17" x14ac:dyDescent="0.25">
      <c r="A27" s="53" t="s">
        <v>20</v>
      </c>
      <c r="B27" s="41" t="s">
        <v>19</v>
      </c>
      <c r="C27" s="62">
        <f>'основной финплан'!E27</f>
        <v>124.30000000000001</v>
      </c>
      <c r="D27" s="51">
        <f>'основной финплан'!F27</f>
        <v>12.7</v>
      </c>
      <c r="E27" s="51">
        <f>'основной финплан'!G27</f>
        <v>37.200000000000003</v>
      </c>
      <c r="F27" s="51">
        <f>'основной финплан'!H27</f>
        <v>37.200000000000003</v>
      </c>
      <c r="G27" s="67">
        <f>'основной финплан'!I27</f>
        <v>37.200000000000003</v>
      </c>
      <c r="H27" s="62">
        <f>'финплан с изменениями'!E27</f>
        <v>124.30000000000001</v>
      </c>
      <c r="I27" s="51">
        <f>'финплан с изменениями'!F27</f>
        <v>12.7</v>
      </c>
      <c r="J27" s="51">
        <f>'финплан с изменениями'!G27</f>
        <v>37.200000000000003</v>
      </c>
      <c r="K27" s="51">
        <f>'финплан с изменениями'!H27</f>
        <v>37.200000000000003</v>
      </c>
      <c r="L27" s="54">
        <f>'финплан с изменениями'!I27</f>
        <v>37.200000000000003</v>
      </c>
      <c r="M27" s="62">
        <f t="shared" si="0"/>
        <v>0</v>
      </c>
      <c r="N27" s="51">
        <f t="shared" si="1"/>
        <v>0</v>
      </c>
      <c r="O27" s="51">
        <f t="shared" si="2"/>
        <v>0</v>
      </c>
      <c r="P27" s="51">
        <f t="shared" si="3"/>
        <v>0</v>
      </c>
      <c r="Q27" s="54">
        <f t="shared" si="4"/>
        <v>0</v>
      </c>
    </row>
    <row r="28" spans="1:17" ht="33" customHeight="1" x14ac:dyDescent="0.25">
      <c r="A28" s="53" t="s">
        <v>22</v>
      </c>
      <c r="B28" s="87" t="s">
        <v>118</v>
      </c>
      <c r="C28" s="62">
        <f>'основной финплан'!E28</f>
        <v>1.4000000000000001</v>
      </c>
      <c r="D28" s="51">
        <f>'основной финплан'!F28</f>
        <v>0.4</v>
      </c>
      <c r="E28" s="51">
        <f>'основной финплан'!G28</f>
        <v>0.4</v>
      </c>
      <c r="F28" s="51">
        <f>'основной финплан'!H28</f>
        <v>0.3</v>
      </c>
      <c r="G28" s="67">
        <f>'основной финплан'!I28</f>
        <v>0.3</v>
      </c>
      <c r="H28" s="62">
        <f>'финплан с изменениями'!E28</f>
        <v>1.4000000000000001</v>
      </c>
      <c r="I28" s="51">
        <f>'финплан с изменениями'!F28</f>
        <v>0.4</v>
      </c>
      <c r="J28" s="51">
        <f>'финплан с изменениями'!G28</f>
        <v>0.4</v>
      </c>
      <c r="K28" s="51">
        <f>'финплан с изменениями'!H28</f>
        <v>0.3</v>
      </c>
      <c r="L28" s="54">
        <f>'финплан с изменениями'!I28</f>
        <v>0.3</v>
      </c>
      <c r="M28" s="62">
        <f t="shared" si="0"/>
        <v>0</v>
      </c>
      <c r="N28" s="51">
        <f t="shared" si="1"/>
        <v>0</v>
      </c>
      <c r="O28" s="51">
        <f t="shared" si="2"/>
        <v>0</v>
      </c>
      <c r="P28" s="51">
        <f t="shared" si="3"/>
        <v>0</v>
      </c>
      <c r="Q28" s="54">
        <f t="shared" si="4"/>
        <v>0</v>
      </c>
    </row>
    <row r="29" spans="1:17" ht="25.5" customHeight="1" x14ac:dyDescent="0.25">
      <c r="A29" s="53" t="s">
        <v>24</v>
      </c>
      <c r="B29" s="42" t="s">
        <v>23</v>
      </c>
      <c r="C29" s="62">
        <f>'основной финплан'!E29</f>
        <v>32014.400000000001</v>
      </c>
      <c r="D29" s="51">
        <f>'основной финплан'!F29</f>
        <v>7709.2999999999993</v>
      </c>
      <c r="E29" s="51">
        <f>'основной финплан'!G29</f>
        <v>8369.7000000000007</v>
      </c>
      <c r="F29" s="51">
        <f>'основной финплан'!H29</f>
        <v>8026.9</v>
      </c>
      <c r="G29" s="67">
        <f>'основной финплан'!I29</f>
        <v>7908.5000000000009</v>
      </c>
      <c r="H29" s="62">
        <f>'финплан с изменениями'!E29</f>
        <v>32014.400000000001</v>
      </c>
      <c r="I29" s="51">
        <f>'финплан с изменениями'!F29</f>
        <v>7709.2999999999993</v>
      </c>
      <c r="J29" s="51">
        <f>'финплан с изменениями'!G29</f>
        <v>8369.7000000000007</v>
      </c>
      <c r="K29" s="51">
        <f>'финплан с изменениями'!H29</f>
        <v>8026.9</v>
      </c>
      <c r="L29" s="54">
        <f>'финплан с изменениями'!I29</f>
        <v>7908.5000000000009</v>
      </c>
      <c r="M29" s="62">
        <f t="shared" si="0"/>
        <v>0</v>
      </c>
      <c r="N29" s="51">
        <f t="shared" si="1"/>
        <v>0</v>
      </c>
      <c r="O29" s="51">
        <f t="shared" si="2"/>
        <v>0</v>
      </c>
      <c r="P29" s="51">
        <f t="shared" si="3"/>
        <v>0</v>
      </c>
      <c r="Q29" s="54">
        <f t="shared" si="4"/>
        <v>0</v>
      </c>
    </row>
    <row r="30" spans="1:17" x14ac:dyDescent="0.25">
      <c r="A30" s="53" t="s">
        <v>26</v>
      </c>
      <c r="B30" s="46" t="s">
        <v>25</v>
      </c>
      <c r="C30" s="62">
        <f>'основной финплан'!E30</f>
        <v>30324.699999999997</v>
      </c>
      <c r="D30" s="51">
        <f>'основной финплан'!F30</f>
        <v>7150.9</v>
      </c>
      <c r="E30" s="51">
        <f>'основной финплан'!G30</f>
        <v>7964.4000000000005</v>
      </c>
      <c r="F30" s="51">
        <f>'основной финплан'!H30</f>
        <v>7473.0999999999985</v>
      </c>
      <c r="G30" s="67">
        <f>'основной финплан'!I30</f>
        <v>7736.3</v>
      </c>
      <c r="H30" s="62">
        <f>'финплан с изменениями'!E30</f>
        <v>31222.799999999999</v>
      </c>
      <c r="I30" s="51">
        <f>'финплан с изменениями'!F30</f>
        <v>7373.6</v>
      </c>
      <c r="J30" s="51">
        <f>'финплан с изменениями'!G30</f>
        <v>8233.3000000000011</v>
      </c>
      <c r="K30" s="51">
        <f>'финплан с изменениями'!H30</f>
        <v>7716.8999999999987</v>
      </c>
      <c r="L30" s="54">
        <f>'финплан с изменениями'!I30</f>
        <v>7899</v>
      </c>
      <c r="M30" s="62">
        <f t="shared" si="0"/>
        <v>898.10000000000218</v>
      </c>
      <c r="N30" s="51">
        <f t="shared" si="1"/>
        <v>222.70000000000073</v>
      </c>
      <c r="O30" s="51">
        <f t="shared" si="2"/>
        <v>268.90000000000055</v>
      </c>
      <c r="P30" s="51">
        <f t="shared" si="3"/>
        <v>243.80000000000018</v>
      </c>
      <c r="Q30" s="54">
        <f t="shared" si="4"/>
        <v>162.69999999999982</v>
      </c>
    </row>
    <row r="31" spans="1:17" ht="33.75" customHeight="1" x14ac:dyDescent="0.25">
      <c r="A31" s="53" t="s">
        <v>27</v>
      </c>
      <c r="B31" s="39" t="s">
        <v>93</v>
      </c>
      <c r="C31" s="62">
        <f>'основной финплан'!E31</f>
        <v>24625.699999999997</v>
      </c>
      <c r="D31" s="51">
        <f>'основной финплан'!F31</f>
        <v>5839.2999999999993</v>
      </c>
      <c r="E31" s="51">
        <f>'основной финплан'!G31</f>
        <v>6399.7000000000007</v>
      </c>
      <c r="F31" s="51">
        <f>'основной финплан'!H31</f>
        <v>6123.8999999999987</v>
      </c>
      <c r="G31" s="67">
        <f>'основной финплан'!I31</f>
        <v>6262.8</v>
      </c>
      <c r="H31" s="62">
        <f>'финплан с изменениями'!E31</f>
        <v>25523.800000000003</v>
      </c>
      <c r="I31" s="51">
        <f>'финплан с изменениями'!F31</f>
        <v>6062</v>
      </c>
      <c r="J31" s="51">
        <f>'финплан с изменениями'!G31</f>
        <v>6668.6000000000013</v>
      </c>
      <c r="K31" s="51">
        <f>'финплан с изменениями'!H31</f>
        <v>6367.6999999999989</v>
      </c>
      <c r="L31" s="54">
        <f>'финплан с изменениями'!I31</f>
        <v>6425.5</v>
      </c>
      <c r="M31" s="62">
        <f t="shared" si="0"/>
        <v>898.10000000000582</v>
      </c>
      <c r="N31" s="51">
        <f t="shared" si="1"/>
        <v>222.70000000000073</v>
      </c>
      <c r="O31" s="51">
        <f t="shared" si="2"/>
        <v>268.90000000000055</v>
      </c>
      <c r="P31" s="51">
        <f t="shared" si="3"/>
        <v>243.80000000000018</v>
      </c>
      <c r="Q31" s="54">
        <f t="shared" si="4"/>
        <v>162.69999999999982</v>
      </c>
    </row>
    <row r="32" spans="1:17" x14ac:dyDescent="0.25">
      <c r="A32" s="53" t="s">
        <v>41</v>
      </c>
      <c r="B32" s="43" t="s">
        <v>28</v>
      </c>
      <c r="C32" s="63">
        <f>'основной финплан'!E32</f>
        <v>383.1</v>
      </c>
      <c r="D32" s="52">
        <f>'основной финплан'!F32</f>
        <v>95.5</v>
      </c>
      <c r="E32" s="52">
        <f>'основной финплан'!G32</f>
        <v>150.6</v>
      </c>
      <c r="F32" s="52">
        <f>'основной финплан'!H32</f>
        <v>103.7</v>
      </c>
      <c r="G32" s="68">
        <f>'основной финплан'!I32</f>
        <v>33.299999999999997</v>
      </c>
      <c r="H32" s="63">
        <f>'финплан с изменениями'!E32</f>
        <v>649.90000000000009</v>
      </c>
      <c r="I32" s="52">
        <f>'финплан с изменениями'!F32</f>
        <v>162.69999999999999</v>
      </c>
      <c r="J32" s="52">
        <f>'финплан с изменениями'!G32</f>
        <v>245.60000000000002</v>
      </c>
      <c r="K32" s="52">
        <f>'финплан с изменениями'!H32</f>
        <v>207.4</v>
      </c>
      <c r="L32" s="55">
        <f>'финплан с изменениями'!I32</f>
        <v>34.200000000000003</v>
      </c>
      <c r="M32" s="63">
        <f t="shared" si="0"/>
        <v>266.80000000000007</v>
      </c>
      <c r="N32" s="52">
        <f t="shared" si="1"/>
        <v>67.199999999999989</v>
      </c>
      <c r="O32" s="52">
        <f t="shared" si="2"/>
        <v>95.000000000000028</v>
      </c>
      <c r="P32" s="52">
        <f t="shared" si="3"/>
        <v>103.7</v>
      </c>
      <c r="Q32" s="55">
        <f t="shared" si="4"/>
        <v>0.90000000000000568</v>
      </c>
    </row>
    <row r="33" spans="1:17" x14ac:dyDescent="0.25">
      <c r="A33" s="53" t="s">
        <v>42</v>
      </c>
      <c r="B33" s="59" t="s">
        <v>29</v>
      </c>
      <c r="C33" s="63">
        <f>'основной финплан'!E33</f>
        <v>17633.900000000001</v>
      </c>
      <c r="D33" s="52">
        <f>'основной финплан'!F33</f>
        <v>4352.7</v>
      </c>
      <c r="E33" s="52">
        <f>'основной финплан'!G33</f>
        <v>4389.8</v>
      </c>
      <c r="F33" s="52">
        <f>'основной финплан'!H33</f>
        <v>4427.1000000000004</v>
      </c>
      <c r="G33" s="68">
        <f>'основной финплан'!I33</f>
        <v>4464.3</v>
      </c>
      <c r="H33" s="63">
        <f>'финплан с изменениями'!E33</f>
        <v>17633.900000000001</v>
      </c>
      <c r="I33" s="52">
        <f>'финплан с изменениями'!F33</f>
        <v>4352.7000000000007</v>
      </c>
      <c r="J33" s="52">
        <f>'финплан с изменениями'!G33</f>
        <v>4389.8</v>
      </c>
      <c r="K33" s="52">
        <f>'финплан с изменениями'!H33</f>
        <v>4427.1000000000004</v>
      </c>
      <c r="L33" s="55">
        <f>'финплан с изменениями'!I33</f>
        <v>4464.3</v>
      </c>
      <c r="M33" s="63">
        <f t="shared" si="0"/>
        <v>0</v>
      </c>
      <c r="N33" s="52">
        <f t="shared" si="1"/>
        <v>0</v>
      </c>
      <c r="O33" s="52">
        <f t="shared" si="2"/>
        <v>0</v>
      </c>
      <c r="P33" s="52">
        <f t="shared" si="3"/>
        <v>0</v>
      </c>
      <c r="Q33" s="55">
        <f t="shared" si="4"/>
        <v>0</v>
      </c>
    </row>
    <row r="34" spans="1:17" x14ac:dyDescent="0.25">
      <c r="A34" s="53" t="s">
        <v>43</v>
      </c>
      <c r="B34" s="44" t="s">
        <v>30</v>
      </c>
      <c r="C34" s="63">
        <f>'основной финплан'!E34</f>
        <v>14493.2</v>
      </c>
      <c r="D34" s="52">
        <f>'основной финплан'!F34</f>
        <v>3577.6</v>
      </c>
      <c r="E34" s="52">
        <f>'основной финплан'!G34</f>
        <v>3608</v>
      </c>
      <c r="F34" s="52">
        <f>'основной финплан'!H34</f>
        <v>3638.5</v>
      </c>
      <c r="G34" s="68">
        <f>'основной финплан'!I34</f>
        <v>3669.1</v>
      </c>
      <c r="H34" s="63">
        <f>'финплан с изменениями'!E34</f>
        <v>14493.2</v>
      </c>
      <c r="I34" s="52">
        <f>'финплан с изменениями'!F34</f>
        <v>3577.6000000000004</v>
      </c>
      <c r="J34" s="52">
        <f>'финплан с изменениями'!G34</f>
        <v>3608</v>
      </c>
      <c r="K34" s="52">
        <f>'финплан с изменениями'!H34</f>
        <v>3638.5</v>
      </c>
      <c r="L34" s="55">
        <f>'финплан с изменениями'!I34</f>
        <v>3669.1</v>
      </c>
      <c r="M34" s="63">
        <f t="shared" si="0"/>
        <v>0</v>
      </c>
      <c r="N34" s="52">
        <f t="shared" si="1"/>
        <v>0</v>
      </c>
      <c r="O34" s="52">
        <f t="shared" si="2"/>
        <v>0</v>
      </c>
      <c r="P34" s="52">
        <f t="shared" si="3"/>
        <v>0</v>
      </c>
      <c r="Q34" s="55">
        <f t="shared" si="4"/>
        <v>0</v>
      </c>
    </row>
    <row r="35" spans="1:17" x14ac:dyDescent="0.25">
      <c r="A35" s="53" t="s">
        <v>44</v>
      </c>
      <c r="B35" s="43" t="s">
        <v>31</v>
      </c>
      <c r="C35" s="63">
        <f>'основной финплан'!E35</f>
        <v>3140.7</v>
      </c>
      <c r="D35" s="52">
        <f>'основной финплан'!F35</f>
        <v>775.1</v>
      </c>
      <c r="E35" s="52">
        <f>'основной финплан'!G35</f>
        <v>781.8</v>
      </c>
      <c r="F35" s="52">
        <f>'основной финплан'!H35</f>
        <v>788.6</v>
      </c>
      <c r="G35" s="68">
        <f>'основной финплан'!I35</f>
        <v>795.2</v>
      </c>
      <c r="H35" s="63">
        <f>'финплан с изменениями'!E35</f>
        <v>3140.7</v>
      </c>
      <c r="I35" s="52">
        <f>'финплан с изменениями'!F35</f>
        <v>775.1</v>
      </c>
      <c r="J35" s="52">
        <f>'финплан с изменениями'!G35</f>
        <v>781.8</v>
      </c>
      <c r="K35" s="52">
        <f>'финплан с изменениями'!H35</f>
        <v>788.6</v>
      </c>
      <c r="L35" s="55">
        <f>'финплан с изменениями'!I35</f>
        <v>795.2</v>
      </c>
      <c r="M35" s="63">
        <f t="shared" si="0"/>
        <v>0</v>
      </c>
      <c r="N35" s="52">
        <f t="shared" si="1"/>
        <v>0</v>
      </c>
      <c r="O35" s="52">
        <f t="shared" si="2"/>
        <v>0</v>
      </c>
      <c r="P35" s="52">
        <f t="shared" si="3"/>
        <v>0</v>
      </c>
      <c r="Q35" s="55">
        <f t="shared" si="4"/>
        <v>0</v>
      </c>
    </row>
    <row r="36" spans="1:17" ht="31.5" x14ac:dyDescent="0.25">
      <c r="A36" s="53" t="s">
        <v>45</v>
      </c>
      <c r="B36" s="45" t="s">
        <v>32</v>
      </c>
      <c r="C36" s="63">
        <f>'основной финплан'!E36</f>
        <v>1558.8000000000002</v>
      </c>
      <c r="D36" s="52">
        <f>'основной финплан'!F36</f>
        <v>382.1</v>
      </c>
      <c r="E36" s="52">
        <f>'основной финплан'!G36</f>
        <v>331.9</v>
      </c>
      <c r="F36" s="52">
        <f>'основной финплан'!H36</f>
        <v>332.9</v>
      </c>
      <c r="G36" s="68">
        <f>'основной финплан'!I36</f>
        <v>511.9</v>
      </c>
      <c r="H36" s="63">
        <f>'финплан с изменениями'!E36</f>
        <v>2080.3000000000002</v>
      </c>
      <c r="I36" s="52">
        <f>'финплан с изменениями'!F36</f>
        <v>647.79999999999995</v>
      </c>
      <c r="J36" s="52">
        <f>'финплан с изменениями'!G36</f>
        <v>402.1</v>
      </c>
      <c r="K36" s="52">
        <f>'финплан с изменениями'!H36</f>
        <v>356.7</v>
      </c>
      <c r="L36" s="55">
        <f>'финплан с изменениями'!I36</f>
        <v>673.7</v>
      </c>
      <c r="M36" s="63">
        <f t="shared" si="0"/>
        <v>521.5</v>
      </c>
      <c r="N36" s="52">
        <f t="shared" si="1"/>
        <v>265.69999999999993</v>
      </c>
      <c r="O36" s="52">
        <f t="shared" si="2"/>
        <v>70.200000000000045</v>
      </c>
      <c r="P36" s="52">
        <f t="shared" si="3"/>
        <v>23.800000000000011</v>
      </c>
      <c r="Q36" s="55">
        <f t="shared" si="4"/>
        <v>161.80000000000007</v>
      </c>
    </row>
    <row r="37" spans="1:17" ht="31.5" x14ac:dyDescent="0.25">
      <c r="A37" s="53" t="s">
        <v>46</v>
      </c>
      <c r="B37" s="45" t="s">
        <v>33</v>
      </c>
      <c r="C37" s="63">
        <f>'основной финплан'!E37</f>
        <v>838.59999999999991</v>
      </c>
      <c r="D37" s="52">
        <f>'основной финплан'!F37</f>
        <v>338.7</v>
      </c>
      <c r="E37" s="52">
        <f>'основной финплан'!G37</f>
        <v>98.8</v>
      </c>
      <c r="F37" s="52">
        <f>'основной финплан'!H37</f>
        <v>68.900000000000006</v>
      </c>
      <c r="G37" s="68">
        <f>'основной финплан'!I37</f>
        <v>332.2</v>
      </c>
      <c r="H37" s="63">
        <f>'финплан с изменениями'!E37</f>
        <v>838.6</v>
      </c>
      <c r="I37" s="52">
        <f>'финплан с изменениями'!F37</f>
        <v>235</v>
      </c>
      <c r="J37" s="52">
        <f>'финплан с изменениями'!G37</f>
        <v>202.5</v>
      </c>
      <c r="K37" s="52">
        <f>'финплан с изменениями'!H37</f>
        <v>68.900000000000006</v>
      </c>
      <c r="L37" s="55">
        <f>'финплан с изменениями'!I37</f>
        <v>332.20000000000005</v>
      </c>
      <c r="M37" s="63">
        <f t="shared" si="0"/>
        <v>0</v>
      </c>
      <c r="N37" s="52">
        <f t="shared" si="1"/>
        <v>-103.69999999999999</v>
      </c>
      <c r="O37" s="52">
        <f t="shared" si="2"/>
        <v>103.7</v>
      </c>
      <c r="P37" s="52">
        <f t="shared" si="3"/>
        <v>0</v>
      </c>
      <c r="Q37" s="55">
        <f t="shared" si="4"/>
        <v>0</v>
      </c>
    </row>
    <row r="38" spans="1:17" x14ac:dyDescent="0.25">
      <c r="A38" s="53" t="s">
        <v>47</v>
      </c>
      <c r="B38" s="40" t="s">
        <v>34</v>
      </c>
      <c r="C38" s="63">
        <f>'основной финплан'!E38</f>
        <v>212.3</v>
      </c>
      <c r="D38" s="52">
        <f>'основной финплан'!F38</f>
        <v>7.7</v>
      </c>
      <c r="E38" s="52">
        <f>'основной финплан'!G38</f>
        <v>14.1</v>
      </c>
      <c r="F38" s="52">
        <f>'основной финплан'!H38</f>
        <v>16.399999999999999</v>
      </c>
      <c r="G38" s="68">
        <f>'основной финплан'!I38</f>
        <v>174.1</v>
      </c>
      <c r="H38" s="63">
        <f>'финплан с изменениями'!E38</f>
        <v>212.3</v>
      </c>
      <c r="I38" s="52">
        <f>'финплан с изменениями'!F38</f>
        <v>7.7</v>
      </c>
      <c r="J38" s="52">
        <f>'финплан с изменениями'!G38</f>
        <v>14.1</v>
      </c>
      <c r="K38" s="52">
        <f>'финплан с изменениями'!H38</f>
        <v>16.399999999999999</v>
      </c>
      <c r="L38" s="55">
        <f>'финплан с изменениями'!I38</f>
        <v>174.1</v>
      </c>
      <c r="M38" s="63">
        <f t="shared" si="0"/>
        <v>0</v>
      </c>
      <c r="N38" s="52">
        <f t="shared" si="1"/>
        <v>0</v>
      </c>
      <c r="O38" s="52">
        <f t="shared" si="2"/>
        <v>0</v>
      </c>
      <c r="P38" s="52">
        <f t="shared" si="3"/>
        <v>0</v>
      </c>
      <c r="Q38" s="55">
        <f t="shared" si="4"/>
        <v>0</v>
      </c>
    </row>
    <row r="39" spans="1:17" ht="47.25" x14ac:dyDescent="0.25">
      <c r="A39" s="53" t="s">
        <v>48</v>
      </c>
      <c r="B39" s="40" t="s">
        <v>35</v>
      </c>
      <c r="C39" s="63">
        <f>'основной финплан'!E39</f>
        <v>3634.2</v>
      </c>
      <c r="D39" s="52">
        <f>'основной финплан'!F39</f>
        <v>571.4</v>
      </c>
      <c r="E39" s="52">
        <f>'основной финплан'!G39</f>
        <v>1323.3</v>
      </c>
      <c r="F39" s="52">
        <f>'основной финплан'!H39</f>
        <v>1083.7</v>
      </c>
      <c r="G39" s="68">
        <f>'основной финплан'!I39</f>
        <v>655.8</v>
      </c>
      <c r="H39" s="63">
        <f>'финплан с изменениями'!E39</f>
        <v>3744</v>
      </c>
      <c r="I39" s="52">
        <f>'финплан с изменениями'!F39</f>
        <v>564.9</v>
      </c>
      <c r="J39" s="52">
        <f>'финплан с изменениями'!G39</f>
        <v>1323.3</v>
      </c>
      <c r="K39" s="52">
        <f>'финплан с изменениями'!H39</f>
        <v>1200</v>
      </c>
      <c r="L39" s="55">
        <f>'финплан с изменениями'!I39</f>
        <v>655.8</v>
      </c>
      <c r="M39" s="63">
        <f t="shared" si="0"/>
        <v>109.80000000000018</v>
      </c>
      <c r="N39" s="52">
        <f t="shared" si="1"/>
        <v>-6.5</v>
      </c>
      <c r="O39" s="52">
        <f t="shared" si="2"/>
        <v>0</v>
      </c>
      <c r="P39" s="52">
        <f t="shared" si="3"/>
        <v>116.29999999999995</v>
      </c>
      <c r="Q39" s="55">
        <f t="shared" si="4"/>
        <v>0</v>
      </c>
    </row>
    <row r="40" spans="1:17" x14ac:dyDescent="0.25">
      <c r="A40" s="53" t="s">
        <v>49</v>
      </c>
      <c r="B40" s="43" t="s">
        <v>36</v>
      </c>
      <c r="C40" s="63">
        <f>'основной финплан'!E40</f>
        <v>364.8</v>
      </c>
      <c r="D40" s="52">
        <f>'основной финплан'!F40</f>
        <v>91.2</v>
      </c>
      <c r="E40" s="52">
        <f>'основной финплан'!G40</f>
        <v>91.2</v>
      </c>
      <c r="F40" s="52">
        <f>'основной финплан'!H40</f>
        <v>91.2</v>
      </c>
      <c r="G40" s="68">
        <f>'основной финплан'!I40</f>
        <v>91.2</v>
      </c>
      <c r="H40" s="63">
        <f>'финплан с изменениями'!E40</f>
        <v>364.8</v>
      </c>
      <c r="I40" s="52">
        <f>'финплан с изменениями'!F40</f>
        <v>91.2</v>
      </c>
      <c r="J40" s="52">
        <f>'финплан с изменениями'!G40</f>
        <v>91.2</v>
      </c>
      <c r="K40" s="52">
        <f>'финплан с изменениями'!H40</f>
        <v>91.2</v>
      </c>
      <c r="L40" s="55">
        <f>'финплан с изменениями'!I40</f>
        <v>91.2</v>
      </c>
      <c r="M40" s="63">
        <f t="shared" si="0"/>
        <v>0</v>
      </c>
      <c r="N40" s="52">
        <f t="shared" si="1"/>
        <v>0</v>
      </c>
      <c r="O40" s="52">
        <f t="shared" si="2"/>
        <v>0</v>
      </c>
      <c r="P40" s="52">
        <f t="shared" si="3"/>
        <v>0</v>
      </c>
      <c r="Q40" s="55">
        <f t="shared" si="4"/>
        <v>0</v>
      </c>
    </row>
    <row r="41" spans="1:17" ht="31.5" x14ac:dyDescent="0.25">
      <c r="A41" s="53" t="s">
        <v>50</v>
      </c>
      <c r="B41" s="45" t="s">
        <v>37</v>
      </c>
      <c r="C41" s="63">
        <f>'основной финплан'!E41</f>
        <v>0</v>
      </c>
      <c r="D41" s="52">
        <f>'основной финплан'!F41</f>
        <v>0</v>
      </c>
      <c r="E41" s="52">
        <f>'основной финплан'!G41</f>
        <v>0</v>
      </c>
      <c r="F41" s="52">
        <f>'основной финплан'!H41</f>
        <v>0</v>
      </c>
      <c r="G41" s="68">
        <f>'основной финплан'!I41</f>
        <v>0</v>
      </c>
      <c r="H41" s="63">
        <f>'финплан с изменениями'!E41</f>
        <v>0</v>
      </c>
      <c r="I41" s="52">
        <f>'финплан с изменениями'!F41</f>
        <v>0</v>
      </c>
      <c r="J41" s="52">
        <f>'финплан с изменениями'!G41</f>
        <v>0</v>
      </c>
      <c r="K41" s="52">
        <f>'финплан с изменениями'!H41</f>
        <v>0</v>
      </c>
      <c r="L41" s="55">
        <f>'финплан с изменениями'!I41</f>
        <v>0</v>
      </c>
      <c r="M41" s="63">
        <f t="shared" si="0"/>
        <v>0</v>
      </c>
      <c r="N41" s="52">
        <f t="shared" si="1"/>
        <v>0</v>
      </c>
      <c r="O41" s="52">
        <f t="shared" si="2"/>
        <v>0</v>
      </c>
      <c r="P41" s="52">
        <f t="shared" si="3"/>
        <v>0</v>
      </c>
      <c r="Q41" s="55">
        <f t="shared" si="4"/>
        <v>0</v>
      </c>
    </row>
    <row r="42" spans="1:17" x14ac:dyDescent="0.25">
      <c r="A42" s="53" t="s">
        <v>51</v>
      </c>
      <c r="B42" s="43" t="s">
        <v>38</v>
      </c>
      <c r="C42" s="63">
        <f>'основной финплан'!E42</f>
        <v>0</v>
      </c>
      <c r="D42" s="52">
        <f>'основной финплан'!F42</f>
        <v>0</v>
      </c>
      <c r="E42" s="52">
        <f>'основной финплан'!G42</f>
        <v>0</v>
      </c>
      <c r="F42" s="52">
        <f>'основной финплан'!H42</f>
        <v>0</v>
      </c>
      <c r="G42" s="68">
        <f>'основной финплан'!I42</f>
        <v>0</v>
      </c>
      <c r="H42" s="63">
        <f>'финплан с изменениями'!E42</f>
        <v>0</v>
      </c>
      <c r="I42" s="52">
        <f>'финплан с изменениями'!F42</f>
        <v>0</v>
      </c>
      <c r="J42" s="52">
        <f>'финплан с изменениями'!G42</f>
        <v>0</v>
      </c>
      <c r="K42" s="52">
        <f>'финплан с изменениями'!H42</f>
        <v>0</v>
      </c>
      <c r="L42" s="55">
        <f>'финплан с изменениями'!I42</f>
        <v>0</v>
      </c>
      <c r="M42" s="63">
        <f t="shared" si="0"/>
        <v>0</v>
      </c>
      <c r="N42" s="52">
        <f t="shared" si="1"/>
        <v>0</v>
      </c>
      <c r="O42" s="52">
        <f t="shared" si="2"/>
        <v>0</v>
      </c>
      <c r="P42" s="52">
        <f t="shared" si="3"/>
        <v>0</v>
      </c>
      <c r="Q42" s="55">
        <f t="shared" si="4"/>
        <v>0</v>
      </c>
    </row>
    <row r="43" spans="1:17" x14ac:dyDescent="0.25">
      <c r="A43" s="53" t="s">
        <v>40</v>
      </c>
      <c r="B43" s="46" t="s">
        <v>39</v>
      </c>
      <c r="C43" s="62">
        <f>'основной финплан'!E43</f>
        <v>5699</v>
      </c>
      <c r="D43" s="51">
        <f>'основной финплан'!F43</f>
        <v>1311.6</v>
      </c>
      <c r="E43" s="51">
        <f>'основной финплан'!G43</f>
        <v>1564.7</v>
      </c>
      <c r="F43" s="51">
        <f>'основной финплан'!H43</f>
        <v>1349.2</v>
      </c>
      <c r="G43" s="67">
        <f>'основной финплан'!I43</f>
        <v>1473.5</v>
      </c>
      <c r="H43" s="62">
        <f>'финплан с изменениями'!E43</f>
        <v>5699</v>
      </c>
      <c r="I43" s="51">
        <f>'финплан с изменениями'!F43</f>
        <v>1311.6</v>
      </c>
      <c r="J43" s="51">
        <f>'финплан с изменениями'!G43</f>
        <v>1564.7</v>
      </c>
      <c r="K43" s="51">
        <f>'финплан с изменениями'!H43</f>
        <v>1349.2</v>
      </c>
      <c r="L43" s="54">
        <f>'финплан с изменениями'!I43</f>
        <v>1473.5</v>
      </c>
      <c r="M43" s="62">
        <f t="shared" si="0"/>
        <v>0</v>
      </c>
      <c r="N43" s="51">
        <f t="shared" si="1"/>
        <v>0</v>
      </c>
      <c r="O43" s="51">
        <f t="shared" si="2"/>
        <v>0</v>
      </c>
      <c r="P43" s="51">
        <f t="shared" si="3"/>
        <v>0</v>
      </c>
      <c r="Q43" s="54">
        <f t="shared" si="4"/>
        <v>0</v>
      </c>
    </row>
    <row r="44" spans="1:17" x14ac:dyDescent="0.25">
      <c r="A44" s="53" t="s">
        <v>52</v>
      </c>
      <c r="B44" s="43" t="s">
        <v>28</v>
      </c>
      <c r="C44" s="63">
        <f>'основной финплан'!E44</f>
        <v>335</v>
      </c>
      <c r="D44" s="52">
        <f>'основной финплан'!F44</f>
        <v>0</v>
      </c>
      <c r="E44" s="52">
        <f>'основной финплан'!G44</f>
        <v>235</v>
      </c>
      <c r="F44" s="52">
        <f>'основной финплан'!H44</f>
        <v>0</v>
      </c>
      <c r="G44" s="68">
        <f>'основной финплан'!I44</f>
        <v>100</v>
      </c>
      <c r="H44" s="63">
        <f>'финплан с изменениями'!E44</f>
        <v>335</v>
      </c>
      <c r="I44" s="52">
        <f>'финплан с изменениями'!F44</f>
        <v>0</v>
      </c>
      <c r="J44" s="52">
        <f>'финплан с изменениями'!G44</f>
        <v>235</v>
      </c>
      <c r="K44" s="52">
        <f>'финплан с изменениями'!H44</f>
        <v>0</v>
      </c>
      <c r="L44" s="55">
        <f>'финплан с изменениями'!I44</f>
        <v>100</v>
      </c>
      <c r="M44" s="63">
        <f t="shared" si="0"/>
        <v>0</v>
      </c>
      <c r="N44" s="52">
        <f t="shared" si="1"/>
        <v>0</v>
      </c>
      <c r="O44" s="52">
        <f t="shared" si="2"/>
        <v>0</v>
      </c>
      <c r="P44" s="52">
        <f t="shared" si="3"/>
        <v>0</v>
      </c>
      <c r="Q44" s="55">
        <f t="shared" si="4"/>
        <v>0</v>
      </c>
    </row>
    <row r="45" spans="1:17" x14ac:dyDescent="0.25">
      <c r="A45" s="53" t="s">
        <v>53</v>
      </c>
      <c r="B45" s="45" t="s">
        <v>29</v>
      </c>
      <c r="C45" s="63">
        <f>'основной финплан'!E45</f>
        <v>5167.2</v>
      </c>
      <c r="D45" s="52">
        <f>'основной финплан'!F45</f>
        <v>1262.3999999999999</v>
      </c>
      <c r="E45" s="52">
        <f>'основной финплан'!G45</f>
        <v>1280.5</v>
      </c>
      <c r="F45" s="52">
        <f>'основной финплан'!H45</f>
        <v>1300</v>
      </c>
      <c r="G45" s="68">
        <f>'основной финплан'!I45</f>
        <v>1324.3</v>
      </c>
      <c r="H45" s="63">
        <f>'финплан с изменениями'!E45</f>
        <v>5167.2</v>
      </c>
      <c r="I45" s="52">
        <f>'финплан с изменениями'!F45</f>
        <v>1262.3999999999999</v>
      </c>
      <c r="J45" s="52">
        <f>'финплан с изменениями'!G45</f>
        <v>1280.5</v>
      </c>
      <c r="K45" s="52">
        <f>'финплан с изменениями'!H45</f>
        <v>1300</v>
      </c>
      <c r="L45" s="55">
        <f>'финплан с изменениями'!I45</f>
        <v>1324.3</v>
      </c>
      <c r="M45" s="63">
        <f t="shared" si="0"/>
        <v>0</v>
      </c>
      <c r="N45" s="52">
        <f t="shared" si="1"/>
        <v>0</v>
      </c>
      <c r="O45" s="52">
        <f t="shared" si="2"/>
        <v>0</v>
      </c>
      <c r="P45" s="52">
        <f t="shared" si="3"/>
        <v>0</v>
      </c>
      <c r="Q45" s="55">
        <f t="shared" si="4"/>
        <v>0</v>
      </c>
    </row>
    <row r="46" spans="1:17" x14ac:dyDescent="0.25">
      <c r="A46" s="53" t="s">
        <v>54</v>
      </c>
      <c r="B46" s="43" t="s">
        <v>30</v>
      </c>
      <c r="C46" s="63">
        <f>'основной финплан'!E46</f>
        <v>4244.7</v>
      </c>
      <c r="D46" s="52">
        <f>'основной финплан'!F46</f>
        <v>1037.0999999999999</v>
      </c>
      <c r="E46" s="52">
        <f>'основной финплан'!G46</f>
        <v>1052.3</v>
      </c>
      <c r="F46" s="52">
        <f>'основной финплан'!H46</f>
        <v>1067.5</v>
      </c>
      <c r="G46" s="68">
        <f>'основной финплан'!I46</f>
        <v>1087.8</v>
      </c>
      <c r="H46" s="63">
        <f>'финплан с изменениями'!E46</f>
        <v>4244.7</v>
      </c>
      <c r="I46" s="52">
        <f>'финплан с изменениями'!F46</f>
        <v>1037.0999999999999</v>
      </c>
      <c r="J46" s="52">
        <f>'финплан с изменениями'!G46</f>
        <v>1052.3</v>
      </c>
      <c r="K46" s="52">
        <f>'финплан с изменениями'!H46</f>
        <v>1067.5</v>
      </c>
      <c r="L46" s="55">
        <f>'финплан с изменениями'!I46</f>
        <v>1087.8</v>
      </c>
      <c r="M46" s="63">
        <f t="shared" si="0"/>
        <v>0</v>
      </c>
      <c r="N46" s="52">
        <f t="shared" si="1"/>
        <v>0</v>
      </c>
      <c r="O46" s="52">
        <f t="shared" si="2"/>
        <v>0</v>
      </c>
      <c r="P46" s="52">
        <f t="shared" si="3"/>
        <v>0</v>
      </c>
      <c r="Q46" s="55">
        <f t="shared" si="4"/>
        <v>0</v>
      </c>
    </row>
    <row r="47" spans="1:17" x14ac:dyDescent="0.25">
      <c r="A47" s="53" t="s">
        <v>55</v>
      </c>
      <c r="B47" s="43" t="s">
        <v>31</v>
      </c>
      <c r="C47" s="63">
        <f>'основной финплан'!E47</f>
        <v>922.5</v>
      </c>
      <c r="D47" s="52">
        <f>'основной финплан'!F47</f>
        <v>225.3</v>
      </c>
      <c r="E47" s="52">
        <f>'основной финплан'!G47</f>
        <v>228.2</v>
      </c>
      <c r="F47" s="52">
        <f>'основной финплан'!H47</f>
        <v>232.5</v>
      </c>
      <c r="G47" s="68">
        <f>'основной финплан'!I47</f>
        <v>236.5</v>
      </c>
      <c r="H47" s="63">
        <f>'финплан с изменениями'!E47</f>
        <v>922.5</v>
      </c>
      <c r="I47" s="52">
        <f>'финплан с изменениями'!F47</f>
        <v>225.3</v>
      </c>
      <c r="J47" s="52">
        <f>'финплан с изменениями'!G47</f>
        <v>228.2</v>
      </c>
      <c r="K47" s="52">
        <f>'финплан с изменениями'!H47</f>
        <v>232.5</v>
      </c>
      <c r="L47" s="55">
        <f>'финплан с изменениями'!I47</f>
        <v>236.5</v>
      </c>
      <c r="M47" s="63">
        <f t="shared" si="0"/>
        <v>0</v>
      </c>
      <c r="N47" s="52">
        <f t="shared" si="1"/>
        <v>0</v>
      </c>
      <c r="O47" s="52">
        <f t="shared" si="2"/>
        <v>0</v>
      </c>
      <c r="P47" s="52">
        <f t="shared" si="3"/>
        <v>0</v>
      </c>
      <c r="Q47" s="55">
        <f t="shared" si="4"/>
        <v>0</v>
      </c>
    </row>
    <row r="48" spans="1:17" ht="36" customHeight="1" x14ac:dyDescent="0.25">
      <c r="A48" s="53" t="s">
        <v>61</v>
      </c>
      <c r="B48" s="40" t="s">
        <v>56</v>
      </c>
      <c r="C48" s="63">
        <f>'основной финплан'!E48</f>
        <v>50</v>
      </c>
      <c r="D48" s="52">
        <f>'основной финплан'!F48</f>
        <v>12.5</v>
      </c>
      <c r="E48" s="52">
        <f>'основной финплан'!G48</f>
        <v>12.5</v>
      </c>
      <c r="F48" s="52">
        <f>'основной финплан'!H48</f>
        <v>12.5</v>
      </c>
      <c r="G48" s="68">
        <f>'основной финплан'!I48</f>
        <v>12.5</v>
      </c>
      <c r="H48" s="63">
        <f>'финплан с изменениями'!E48</f>
        <v>50</v>
      </c>
      <c r="I48" s="52">
        <f>'финплан с изменениями'!F48</f>
        <v>12.5</v>
      </c>
      <c r="J48" s="52">
        <f>'финплан с изменениями'!G48</f>
        <v>12.5</v>
      </c>
      <c r="K48" s="52">
        <f>'финплан с изменениями'!H48</f>
        <v>12.5</v>
      </c>
      <c r="L48" s="55">
        <f>'финплан с изменениями'!I48</f>
        <v>12.5</v>
      </c>
      <c r="M48" s="63">
        <f t="shared" si="0"/>
        <v>0</v>
      </c>
      <c r="N48" s="52">
        <f t="shared" si="1"/>
        <v>0</v>
      </c>
      <c r="O48" s="52">
        <f t="shared" si="2"/>
        <v>0</v>
      </c>
      <c r="P48" s="52">
        <f t="shared" si="3"/>
        <v>0</v>
      </c>
      <c r="Q48" s="55">
        <f t="shared" si="4"/>
        <v>0</v>
      </c>
    </row>
    <row r="49" spans="1:17" ht="31.5" x14ac:dyDescent="0.25">
      <c r="A49" s="53" t="s">
        <v>62</v>
      </c>
      <c r="B49" s="45" t="s">
        <v>57</v>
      </c>
      <c r="C49" s="63">
        <f>'основной финплан'!E49</f>
        <v>120</v>
      </c>
      <c r="D49" s="52">
        <f>'основной финплан'!F49</f>
        <v>30</v>
      </c>
      <c r="E49" s="52">
        <f>'основной финплан'!G49</f>
        <v>30</v>
      </c>
      <c r="F49" s="52">
        <f>'основной финплан'!H49</f>
        <v>30</v>
      </c>
      <c r="G49" s="68">
        <f>'основной финплан'!I49</f>
        <v>30</v>
      </c>
      <c r="H49" s="63">
        <f>'финплан с изменениями'!E49</f>
        <v>120</v>
      </c>
      <c r="I49" s="52">
        <f>'финплан с изменениями'!F49</f>
        <v>30</v>
      </c>
      <c r="J49" s="52">
        <f>'финплан с изменениями'!G49</f>
        <v>30</v>
      </c>
      <c r="K49" s="52">
        <f>'финплан с изменениями'!H49</f>
        <v>30</v>
      </c>
      <c r="L49" s="55">
        <f>'финплан с изменениями'!I49</f>
        <v>30</v>
      </c>
      <c r="M49" s="63">
        <f t="shared" si="0"/>
        <v>0</v>
      </c>
      <c r="N49" s="52">
        <f t="shared" si="1"/>
        <v>0</v>
      </c>
      <c r="O49" s="52">
        <f t="shared" si="2"/>
        <v>0</v>
      </c>
      <c r="P49" s="52">
        <f t="shared" si="3"/>
        <v>0</v>
      </c>
      <c r="Q49" s="55">
        <f t="shared" si="4"/>
        <v>0</v>
      </c>
    </row>
    <row r="50" spans="1:17" x14ac:dyDescent="0.25">
      <c r="A50" s="53" t="s">
        <v>63</v>
      </c>
      <c r="B50" s="45" t="s">
        <v>58</v>
      </c>
      <c r="C50" s="63">
        <f>'основной финплан'!E50</f>
        <v>4.8</v>
      </c>
      <c r="D50" s="52">
        <f>'основной финплан'!F50</f>
        <v>1.2</v>
      </c>
      <c r="E50" s="52">
        <f>'основной финплан'!G50</f>
        <v>1.2</v>
      </c>
      <c r="F50" s="52">
        <f>'основной финплан'!H50</f>
        <v>1.2</v>
      </c>
      <c r="G50" s="68">
        <f>'основной финплан'!I50</f>
        <v>1.2</v>
      </c>
      <c r="H50" s="63">
        <f>'финплан с изменениями'!E50</f>
        <v>4.8</v>
      </c>
      <c r="I50" s="52">
        <f>'финплан с изменениями'!F50</f>
        <v>1.2</v>
      </c>
      <c r="J50" s="52">
        <f>'финплан с изменениями'!G50</f>
        <v>1.2</v>
      </c>
      <c r="K50" s="52">
        <f>'финплан с изменениями'!H50</f>
        <v>1.2</v>
      </c>
      <c r="L50" s="55">
        <f>'финплан с изменениями'!I50</f>
        <v>1.2</v>
      </c>
      <c r="M50" s="63">
        <f t="shared" si="0"/>
        <v>0</v>
      </c>
      <c r="N50" s="52">
        <f t="shared" si="1"/>
        <v>0</v>
      </c>
      <c r="O50" s="52">
        <f t="shared" si="2"/>
        <v>0</v>
      </c>
      <c r="P50" s="52">
        <f t="shared" si="3"/>
        <v>0</v>
      </c>
      <c r="Q50" s="55">
        <f t="shared" si="4"/>
        <v>0</v>
      </c>
    </row>
    <row r="51" spans="1:17" ht="31.5" x14ac:dyDescent="0.25">
      <c r="A51" s="80" t="s">
        <v>64</v>
      </c>
      <c r="B51" s="45" t="s">
        <v>59</v>
      </c>
      <c r="C51" s="63">
        <f>'основной финплан'!E51</f>
        <v>22</v>
      </c>
      <c r="D51" s="52">
        <f>'основной финплан'!F51</f>
        <v>5.5</v>
      </c>
      <c r="E51" s="52">
        <f>'основной финплан'!G51</f>
        <v>5.5</v>
      </c>
      <c r="F51" s="52">
        <f>'основной финплан'!H51</f>
        <v>5.5</v>
      </c>
      <c r="G51" s="68">
        <f>'основной финплан'!I51</f>
        <v>5.5</v>
      </c>
      <c r="H51" s="63">
        <f>'финплан с изменениями'!E51</f>
        <v>22</v>
      </c>
      <c r="I51" s="52">
        <f>'финплан с изменениями'!F51</f>
        <v>5.5</v>
      </c>
      <c r="J51" s="52">
        <f>'финплан с изменениями'!G51</f>
        <v>5.5</v>
      </c>
      <c r="K51" s="52">
        <f>'финплан с изменениями'!H51</f>
        <v>5.5</v>
      </c>
      <c r="L51" s="55">
        <f>'финплан с изменениями'!I51</f>
        <v>5.5</v>
      </c>
      <c r="M51" s="63">
        <f t="shared" si="0"/>
        <v>0</v>
      </c>
      <c r="N51" s="52">
        <f t="shared" si="1"/>
        <v>0</v>
      </c>
      <c r="O51" s="52">
        <f t="shared" si="2"/>
        <v>0</v>
      </c>
      <c r="P51" s="52">
        <f t="shared" si="3"/>
        <v>0</v>
      </c>
      <c r="Q51" s="55">
        <f t="shared" si="4"/>
        <v>0</v>
      </c>
    </row>
    <row r="52" spans="1:17" ht="31.5" x14ac:dyDescent="0.25">
      <c r="A52" s="75" t="s">
        <v>65</v>
      </c>
      <c r="B52" s="88" t="s">
        <v>60</v>
      </c>
      <c r="C52" s="89">
        <f>'основной финплан'!E52</f>
        <v>0</v>
      </c>
      <c r="D52" s="90">
        <f>'основной финплан'!F52</f>
        <v>0</v>
      </c>
      <c r="E52" s="90">
        <f>'основной финплан'!G52</f>
        <v>0</v>
      </c>
      <c r="F52" s="90">
        <f>'основной финплан'!H52</f>
        <v>0</v>
      </c>
      <c r="G52" s="92">
        <f>'основной финплан'!I52</f>
        <v>0</v>
      </c>
      <c r="H52" s="63">
        <f>'финплан с изменениями'!E52</f>
        <v>0</v>
      </c>
      <c r="I52" s="52">
        <f>'финплан с изменениями'!F52</f>
        <v>0</v>
      </c>
      <c r="J52" s="52">
        <f>'финплан с изменениями'!G52</f>
        <v>0</v>
      </c>
      <c r="K52" s="52">
        <f>'финплан с изменениями'!H52</f>
        <v>0</v>
      </c>
      <c r="L52" s="55">
        <f>'финплан с изменениями'!I52</f>
        <v>0</v>
      </c>
      <c r="M52" s="89">
        <f t="shared" si="0"/>
        <v>0</v>
      </c>
      <c r="N52" s="90">
        <f t="shared" si="1"/>
        <v>0</v>
      </c>
      <c r="O52" s="90">
        <f t="shared" si="2"/>
        <v>0</v>
      </c>
      <c r="P52" s="90">
        <f t="shared" si="3"/>
        <v>0</v>
      </c>
      <c r="Q52" s="91">
        <f t="shared" si="4"/>
        <v>0</v>
      </c>
    </row>
    <row r="53" spans="1:17" ht="31.5" x14ac:dyDescent="0.25">
      <c r="A53" s="53" t="s">
        <v>68</v>
      </c>
      <c r="B53" s="60" t="s">
        <v>67</v>
      </c>
      <c r="C53" s="62">
        <f>'основной финплан'!E53</f>
        <v>0</v>
      </c>
      <c r="D53" s="51">
        <f>'основной финплан'!F53</f>
        <v>0</v>
      </c>
      <c r="E53" s="51">
        <f>'основной финплан'!G53</f>
        <v>0</v>
      </c>
      <c r="F53" s="51">
        <f>'основной финплан'!H53</f>
        <v>2785.6</v>
      </c>
      <c r="G53" s="67">
        <f>'основной финплан'!I53</f>
        <v>0</v>
      </c>
      <c r="H53" s="62">
        <f>'финплан с изменениями'!E53</f>
        <v>629.20000000000005</v>
      </c>
      <c r="I53" s="51">
        <f>'финплан с изменениями'!F53</f>
        <v>313.60000000000002</v>
      </c>
      <c r="J53" s="51">
        <f>'финплан с изменениями'!G53</f>
        <v>30</v>
      </c>
      <c r="K53" s="51">
        <f>'финплан с изменениями'!H53</f>
        <v>285.59999999999997</v>
      </c>
      <c r="L53" s="54">
        <f>'финплан с изменениями'!I53</f>
        <v>0</v>
      </c>
      <c r="M53" s="62">
        <f t="shared" si="0"/>
        <v>629.20000000000005</v>
      </c>
      <c r="N53" s="51">
        <f t="shared" si="1"/>
        <v>313.60000000000002</v>
      </c>
      <c r="O53" s="51">
        <f t="shared" si="2"/>
        <v>30</v>
      </c>
      <c r="P53" s="51">
        <f t="shared" si="3"/>
        <v>-2500</v>
      </c>
      <c r="Q53" s="54">
        <f t="shared" si="4"/>
        <v>0</v>
      </c>
    </row>
    <row r="54" spans="1:17" ht="47.25" x14ac:dyDescent="0.25">
      <c r="A54" s="53" t="s">
        <v>70</v>
      </c>
      <c r="B54" s="45" t="s">
        <v>69</v>
      </c>
      <c r="C54" s="63">
        <f>'основной финплан'!E54</f>
        <v>2785.6</v>
      </c>
      <c r="D54" s="52">
        <f>'основной финплан'!F54</f>
        <v>0</v>
      </c>
      <c r="E54" s="52">
        <f>'основной финплан'!G54</f>
        <v>0</v>
      </c>
      <c r="F54" s="52">
        <f>'основной финплан'!H54</f>
        <v>2785.6</v>
      </c>
      <c r="G54" s="68">
        <f>'основной финплан'!I54</f>
        <v>0</v>
      </c>
      <c r="H54" s="63">
        <f>'финплан с изменениями'!E54</f>
        <v>629.20000000000005</v>
      </c>
      <c r="I54" s="52">
        <f>'финплан с изменениями'!F54</f>
        <v>313.60000000000002</v>
      </c>
      <c r="J54" s="52">
        <f>'финплан с изменениями'!G54</f>
        <v>30</v>
      </c>
      <c r="K54" s="52">
        <f>'финплан с изменениями'!H54</f>
        <v>285.59999999999997</v>
      </c>
      <c r="L54" s="55">
        <f>'финплан с изменениями'!I54</f>
        <v>0</v>
      </c>
      <c r="M54" s="63">
        <f t="shared" si="0"/>
        <v>-2156.3999999999996</v>
      </c>
      <c r="N54" s="52">
        <f t="shared" si="1"/>
        <v>313.60000000000002</v>
      </c>
      <c r="O54" s="52">
        <f t="shared" si="2"/>
        <v>30</v>
      </c>
      <c r="P54" s="52">
        <f t="shared" si="3"/>
        <v>-2500</v>
      </c>
      <c r="Q54" s="55">
        <f t="shared" si="4"/>
        <v>0</v>
      </c>
    </row>
    <row r="55" spans="1:17" ht="31.5" x14ac:dyDescent="0.25">
      <c r="A55" s="53" t="s">
        <v>72</v>
      </c>
      <c r="B55" s="45" t="s">
        <v>71</v>
      </c>
      <c r="C55" s="63">
        <f>'основной финплан'!E55</f>
        <v>0</v>
      </c>
      <c r="D55" s="52">
        <f>'основной финплан'!F55</f>
        <v>0</v>
      </c>
      <c r="E55" s="52">
        <f>'основной финплан'!G55</f>
        <v>0</v>
      </c>
      <c r="F55" s="52">
        <f>'основной финплан'!H55</f>
        <v>0</v>
      </c>
      <c r="G55" s="68">
        <f>'основной финплан'!I55</f>
        <v>0</v>
      </c>
      <c r="H55" s="63">
        <f>'финплан с изменениями'!E55</f>
        <v>0</v>
      </c>
      <c r="I55" s="52">
        <f>'финплан с изменениями'!F55</f>
        <v>0</v>
      </c>
      <c r="J55" s="52">
        <f>'финплан с изменениями'!G55</f>
        <v>0</v>
      </c>
      <c r="K55" s="52">
        <f>'финплан с изменениями'!H55</f>
        <v>0</v>
      </c>
      <c r="L55" s="55">
        <f>'финплан с изменениями'!I55</f>
        <v>0</v>
      </c>
      <c r="M55" s="63">
        <f t="shared" si="0"/>
        <v>0</v>
      </c>
      <c r="N55" s="52">
        <f t="shared" si="1"/>
        <v>0</v>
      </c>
      <c r="O55" s="52">
        <f t="shared" si="2"/>
        <v>0</v>
      </c>
      <c r="P55" s="52">
        <f t="shared" si="3"/>
        <v>0</v>
      </c>
      <c r="Q55" s="55">
        <f t="shared" si="4"/>
        <v>0</v>
      </c>
    </row>
    <row r="56" spans="1:17" ht="31.5" x14ac:dyDescent="0.25">
      <c r="A56" s="53" t="s">
        <v>74</v>
      </c>
      <c r="B56" s="60" t="s">
        <v>73</v>
      </c>
      <c r="C56" s="62">
        <f>'основной финплан'!E56</f>
        <v>1.4000000000000001</v>
      </c>
      <c r="D56" s="51">
        <f>'основной финплан'!F56</f>
        <v>0.4</v>
      </c>
      <c r="E56" s="51">
        <f>'основной финплан'!G56</f>
        <v>0.4</v>
      </c>
      <c r="F56" s="51">
        <f>'основной финплан'!H56</f>
        <v>0.3</v>
      </c>
      <c r="G56" s="67">
        <f>'основной финплан'!I56</f>
        <v>0.3</v>
      </c>
      <c r="H56" s="62">
        <f>'финплан с изменениями'!E56</f>
        <v>125.7</v>
      </c>
      <c r="I56" s="51">
        <f>'финплан с изменениями'!F56</f>
        <v>13.1</v>
      </c>
      <c r="J56" s="51">
        <f>'финплан с изменениями'!G56</f>
        <v>37.6</v>
      </c>
      <c r="K56" s="51">
        <f>'финплан с изменениями'!H56</f>
        <v>37.5</v>
      </c>
      <c r="L56" s="54">
        <f>'финплан с изменениями'!I56</f>
        <v>37.5</v>
      </c>
      <c r="M56" s="62">
        <f t="shared" si="0"/>
        <v>124.3</v>
      </c>
      <c r="N56" s="51">
        <f t="shared" si="1"/>
        <v>12.7</v>
      </c>
      <c r="O56" s="51">
        <f t="shared" si="2"/>
        <v>37.200000000000003</v>
      </c>
      <c r="P56" s="51">
        <f t="shared" si="3"/>
        <v>37.200000000000003</v>
      </c>
      <c r="Q56" s="54">
        <f t="shared" si="4"/>
        <v>37.200000000000003</v>
      </c>
    </row>
    <row r="57" spans="1:17" x14ac:dyDescent="0.25">
      <c r="A57" s="53" t="s">
        <v>75</v>
      </c>
      <c r="B57" s="43" t="s">
        <v>19</v>
      </c>
      <c r="C57" s="63">
        <f>'основной финплан'!E57</f>
        <v>0</v>
      </c>
      <c r="D57" s="52">
        <f>'основной финплан'!F57</f>
        <v>0</v>
      </c>
      <c r="E57" s="52">
        <f>'основной финплан'!G57</f>
        <v>0</v>
      </c>
      <c r="F57" s="52">
        <f>'основной финплан'!H57</f>
        <v>0</v>
      </c>
      <c r="G57" s="68">
        <f>'основной финплан'!I57</f>
        <v>0</v>
      </c>
      <c r="H57" s="63">
        <f>'финплан с изменениями'!E57</f>
        <v>124.30000000000001</v>
      </c>
      <c r="I57" s="52">
        <f>'финплан с изменениями'!F57</f>
        <v>12.7</v>
      </c>
      <c r="J57" s="52">
        <f>'финплан с изменениями'!G57</f>
        <v>37.200000000000003</v>
      </c>
      <c r="K57" s="52">
        <f>'финплан с изменениями'!H57</f>
        <v>37.200000000000003</v>
      </c>
      <c r="L57" s="55">
        <f>'финплан с изменениями'!I57</f>
        <v>37.200000000000003</v>
      </c>
      <c r="M57" s="63">
        <f t="shared" si="0"/>
        <v>124.30000000000001</v>
      </c>
      <c r="N57" s="52">
        <f t="shared" si="1"/>
        <v>12.7</v>
      </c>
      <c r="O57" s="52">
        <f t="shared" si="2"/>
        <v>37.200000000000003</v>
      </c>
      <c r="P57" s="52">
        <f t="shared" si="3"/>
        <v>37.200000000000003</v>
      </c>
      <c r="Q57" s="55">
        <f t="shared" si="4"/>
        <v>37.200000000000003</v>
      </c>
    </row>
    <row r="58" spans="1:17" x14ac:dyDescent="0.25">
      <c r="A58" s="53" t="s">
        <v>76</v>
      </c>
      <c r="B58" s="43" t="s">
        <v>119</v>
      </c>
      <c r="C58" s="63">
        <f>'основной финплан'!E58</f>
        <v>1.4000000000000001</v>
      </c>
      <c r="D58" s="52">
        <f>'основной финплан'!F58</f>
        <v>0.4</v>
      </c>
      <c r="E58" s="52">
        <f>'основной финплан'!G58</f>
        <v>0.4</v>
      </c>
      <c r="F58" s="52">
        <f>'основной финплан'!H58</f>
        <v>0.3</v>
      </c>
      <c r="G58" s="68">
        <f>'основной финплан'!I58</f>
        <v>0.3</v>
      </c>
      <c r="H58" s="63">
        <f>'финплан с изменениями'!E58</f>
        <v>1.4000000000000001</v>
      </c>
      <c r="I58" s="52">
        <f>'финплан с изменениями'!F58</f>
        <v>0.4</v>
      </c>
      <c r="J58" s="52">
        <f>'финплан с изменениями'!G58</f>
        <v>0.4</v>
      </c>
      <c r="K58" s="52">
        <f>'финплан с изменениями'!H58</f>
        <v>0.3</v>
      </c>
      <c r="L58" s="55">
        <f>'финплан с изменениями'!I58</f>
        <v>0.3</v>
      </c>
      <c r="M58" s="63">
        <f t="shared" si="0"/>
        <v>0</v>
      </c>
      <c r="N58" s="52">
        <f t="shared" si="1"/>
        <v>0</v>
      </c>
      <c r="O58" s="52">
        <f t="shared" si="2"/>
        <v>0</v>
      </c>
      <c r="P58" s="52">
        <f t="shared" si="3"/>
        <v>0</v>
      </c>
      <c r="Q58" s="55">
        <f t="shared" si="4"/>
        <v>0</v>
      </c>
    </row>
    <row r="59" spans="1:17" x14ac:dyDescent="0.25">
      <c r="A59" s="53"/>
      <c r="B59" s="35"/>
      <c r="C59" s="63">
        <f>'основной финплан'!E59</f>
        <v>0</v>
      </c>
      <c r="D59" s="52">
        <f>'основной финплан'!F59</f>
        <v>0</v>
      </c>
      <c r="E59" s="52">
        <f>'основной финплан'!G59</f>
        <v>0</v>
      </c>
      <c r="F59" s="52">
        <f>'основной финплан'!H59</f>
        <v>0</v>
      </c>
      <c r="G59" s="68">
        <f>'основной финплан'!I59</f>
        <v>0</v>
      </c>
      <c r="H59" s="63">
        <f>'финплан с изменениями'!E59</f>
        <v>0</v>
      </c>
      <c r="I59" s="52">
        <f>'финплан с изменениями'!F59</f>
        <v>0</v>
      </c>
      <c r="J59" s="52">
        <f>'финплан с изменениями'!G59</f>
        <v>0</v>
      </c>
      <c r="K59" s="52">
        <f>'финплан с изменениями'!H59</f>
        <v>0</v>
      </c>
      <c r="L59" s="55">
        <f>'финплан с изменениями'!I59</f>
        <v>0</v>
      </c>
      <c r="M59" s="63">
        <f t="shared" si="0"/>
        <v>0</v>
      </c>
      <c r="N59" s="52">
        <f t="shared" si="1"/>
        <v>0</v>
      </c>
      <c r="O59" s="52">
        <f t="shared" si="2"/>
        <v>0</v>
      </c>
      <c r="P59" s="52">
        <f t="shared" si="3"/>
        <v>0</v>
      </c>
      <c r="Q59" s="55">
        <f t="shared" si="4"/>
        <v>0</v>
      </c>
    </row>
    <row r="60" spans="1:17" x14ac:dyDescent="0.25">
      <c r="A60" s="53"/>
      <c r="B60" s="46" t="s">
        <v>77</v>
      </c>
      <c r="C60" s="62">
        <f>'основной финплан'!E60</f>
        <v>32140.1</v>
      </c>
      <c r="D60" s="51">
        <f>'основной финплан'!F60</f>
        <v>7722.3999999999987</v>
      </c>
      <c r="E60" s="51">
        <f>'основной финплан'!G60</f>
        <v>8407.3000000000011</v>
      </c>
      <c r="F60" s="51">
        <f>'основной финплан'!H60</f>
        <v>8064.4</v>
      </c>
      <c r="G60" s="67">
        <f>'основной финплан'!I60</f>
        <v>7946.0000000000009</v>
      </c>
      <c r="H60" s="62">
        <f>'финплан с изменениями'!E60</f>
        <v>32140.1</v>
      </c>
      <c r="I60" s="51">
        <f>'финплан с изменениями'!F60</f>
        <v>7722.3999999999987</v>
      </c>
      <c r="J60" s="51">
        <f>'финплан с изменениями'!G60</f>
        <v>8407.3000000000011</v>
      </c>
      <c r="K60" s="51">
        <f>'финплан с изменениями'!H60</f>
        <v>8064.4</v>
      </c>
      <c r="L60" s="54">
        <f>'финплан с изменениями'!I60</f>
        <v>7946.0000000000009</v>
      </c>
      <c r="M60" s="62">
        <f t="shared" si="0"/>
        <v>0</v>
      </c>
      <c r="N60" s="51">
        <f t="shared" si="1"/>
        <v>0</v>
      </c>
      <c r="O60" s="51">
        <f t="shared" si="2"/>
        <v>0</v>
      </c>
      <c r="P60" s="51">
        <f t="shared" si="3"/>
        <v>0</v>
      </c>
      <c r="Q60" s="54">
        <f t="shared" si="4"/>
        <v>0</v>
      </c>
    </row>
    <row r="61" spans="1:17" x14ac:dyDescent="0.25">
      <c r="A61" s="53"/>
      <c r="B61" s="46" t="s">
        <v>78</v>
      </c>
      <c r="C61" s="62">
        <f>'основной финплан'!E61</f>
        <v>33111.699999999997</v>
      </c>
      <c r="D61" s="51">
        <f>'основной финплан'!F61</f>
        <v>7151.2999999999993</v>
      </c>
      <c r="E61" s="51">
        <f>'основной финплан'!G61</f>
        <v>7964.8</v>
      </c>
      <c r="F61" s="51">
        <f>'основной финплан'!H61</f>
        <v>10258.999999999998</v>
      </c>
      <c r="G61" s="67">
        <f>'основной финплан'!I61</f>
        <v>7736.6</v>
      </c>
      <c r="H61" s="62">
        <f>'финплан с изменениями'!E61</f>
        <v>31977.7</v>
      </c>
      <c r="I61" s="51">
        <f>'финплан с изменениями'!F61</f>
        <v>7700.3000000000011</v>
      </c>
      <c r="J61" s="51">
        <f>'финплан с изменениями'!G61</f>
        <v>8300.9000000000015</v>
      </c>
      <c r="K61" s="51">
        <f>'финплан с изменениями'!H61</f>
        <v>8039.9999999999991</v>
      </c>
      <c r="L61" s="54">
        <f>'финплан с изменениями'!I61</f>
        <v>7936.5</v>
      </c>
      <c r="M61" s="62">
        <f t="shared" si="0"/>
        <v>-1133.9999999999964</v>
      </c>
      <c r="N61" s="51">
        <f t="shared" si="1"/>
        <v>549.00000000000182</v>
      </c>
      <c r="O61" s="51">
        <f t="shared" si="2"/>
        <v>336.10000000000127</v>
      </c>
      <c r="P61" s="51">
        <f t="shared" si="3"/>
        <v>-2218.9999999999991</v>
      </c>
      <c r="Q61" s="54">
        <f t="shared" si="4"/>
        <v>199.89999999999964</v>
      </c>
    </row>
    <row r="62" spans="1:17" x14ac:dyDescent="0.25">
      <c r="A62" s="53"/>
      <c r="B62" s="35"/>
      <c r="C62" s="63">
        <f>'основной финплан'!E62</f>
        <v>0</v>
      </c>
      <c r="D62" s="52">
        <f>'основной финплан'!F62</f>
        <v>0</v>
      </c>
      <c r="E62" s="52">
        <f>'основной финплан'!G62</f>
        <v>0</v>
      </c>
      <c r="F62" s="52">
        <f>'основной финплан'!H62</f>
        <v>0</v>
      </c>
      <c r="G62" s="68">
        <f>'основной финплан'!I62</f>
        <v>0</v>
      </c>
      <c r="H62" s="63">
        <f>'финплан с изменениями'!E62</f>
        <v>0</v>
      </c>
      <c r="I62" s="52">
        <f>'финплан с изменениями'!F62</f>
        <v>0</v>
      </c>
      <c r="J62" s="52">
        <f>'финплан с изменениями'!G62</f>
        <v>0</v>
      </c>
      <c r="K62" s="52">
        <f>'финплан с изменениями'!H62</f>
        <v>0</v>
      </c>
      <c r="L62" s="55">
        <f>'финплан с изменениями'!I62</f>
        <v>0</v>
      </c>
      <c r="M62" s="63">
        <f t="shared" si="0"/>
        <v>0</v>
      </c>
      <c r="N62" s="52">
        <f t="shared" si="1"/>
        <v>0</v>
      </c>
      <c r="O62" s="52">
        <f t="shared" si="2"/>
        <v>0</v>
      </c>
      <c r="P62" s="52">
        <f t="shared" si="3"/>
        <v>0</v>
      </c>
      <c r="Q62" s="55">
        <f t="shared" si="4"/>
        <v>0</v>
      </c>
    </row>
    <row r="63" spans="1:17" x14ac:dyDescent="0.25">
      <c r="A63" s="53" t="s">
        <v>79</v>
      </c>
      <c r="B63" s="46" t="s">
        <v>80</v>
      </c>
      <c r="C63" s="63">
        <f>'основной финплан'!E63</f>
        <v>0</v>
      </c>
      <c r="D63" s="52">
        <f>'основной финплан'!F63</f>
        <v>0</v>
      </c>
      <c r="E63" s="52">
        <f>'основной финплан'!G63</f>
        <v>0</v>
      </c>
      <c r="F63" s="52">
        <f>'основной финплан'!H63</f>
        <v>0</v>
      </c>
      <c r="G63" s="68">
        <f>'основной финплан'!I63</f>
        <v>0</v>
      </c>
      <c r="H63" s="63">
        <f>'финплан с изменениями'!E63</f>
        <v>0</v>
      </c>
      <c r="I63" s="52">
        <f>'финплан с изменениями'!F63</f>
        <v>0</v>
      </c>
      <c r="J63" s="52">
        <f>'финплан с изменениями'!G63</f>
        <v>0</v>
      </c>
      <c r="K63" s="52">
        <f>'финплан с изменениями'!H63</f>
        <v>0</v>
      </c>
      <c r="L63" s="55">
        <f>'финплан с изменениями'!I63</f>
        <v>0</v>
      </c>
      <c r="M63" s="63">
        <f t="shared" si="0"/>
        <v>0</v>
      </c>
      <c r="N63" s="52">
        <f t="shared" si="1"/>
        <v>0</v>
      </c>
      <c r="O63" s="52">
        <f t="shared" si="2"/>
        <v>0</v>
      </c>
      <c r="P63" s="52">
        <f t="shared" si="3"/>
        <v>0</v>
      </c>
      <c r="Q63" s="55">
        <f t="shared" si="4"/>
        <v>0</v>
      </c>
    </row>
    <row r="64" spans="1:17" x14ac:dyDescent="0.25">
      <c r="A64" s="53" t="s">
        <v>81</v>
      </c>
      <c r="B64" s="41" t="s">
        <v>83</v>
      </c>
      <c r="C64" s="63">
        <f>'основной финплан'!E64</f>
        <v>0</v>
      </c>
      <c r="D64" s="52">
        <f>'основной финплан'!F64</f>
        <v>0</v>
      </c>
      <c r="E64" s="52">
        <f>'основной финплан'!G64</f>
        <v>0</v>
      </c>
      <c r="F64" s="52">
        <f>'основной финплан'!H64</f>
        <v>0</v>
      </c>
      <c r="G64" s="68">
        <f>'основной финплан'!I64</f>
        <v>0</v>
      </c>
      <c r="H64" s="63">
        <f>'финплан с изменениями'!E64</f>
        <v>0</v>
      </c>
      <c r="I64" s="52">
        <f>'финплан с изменениями'!F64</f>
        <v>0</v>
      </c>
      <c r="J64" s="52">
        <f>'финплан с изменениями'!G64</f>
        <v>0</v>
      </c>
      <c r="K64" s="52">
        <f>'финплан с изменениями'!H64</f>
        <v>0</v>
      </c>
      <c r="L64" s="55">
        <f>'финплан с изменениями'!I64</f>
        <v>0</v>
      </c>
      <c r="M64" s="63">
        <f t="shared" si="0"/>
        <v>0</v>
      </c>
      <c r="N64" s="52">
        <f t="shared" si="1"/>
        <v>0</v>
      </c>
      <c r="O64" s="52">
        <f t="shared" si="2"/>
        <v>0</v>
      </c>
      <c r="P64" s="52">
        <f t="shared" si="3"/>
        <v>0</v>
      </c>
      <c r="Q64" s="55">
        <f t="shared" si="4"/>
        <v>0</v>
      </c>
    </row>
    <row r="65" spans="1:17" ht="16.5" thickBot="1" x14ac:dyDescent="0.3">
      <c r="A65" s="53" t="s">
        <v>82</v>
      </c>
      <c r="B65" s="41" t="s">
        <v>84</v>
      </c>
      <c r="C65" s="64">
        <f>'основной финплан'!E65</f>
        <v>-971.59999999999764</v>
      </c>
      <c r="D65" s="65">
        <f>'основной финплан'!F65</f>
        <v>571.09999999999945</v>
      </c>
      <c r="E65" s="65">
        <f>'основной финплан'!G65</f>
        <v>442.50000000000091</v>
      </c>
      <c r="F65" s="65">
        <f>'основной финплан'!H65</f>
        <v>-2194.5999999999985</v>
      </c>
      <c r="G65" s="93">
        <f>'основной финплан'!I65</f>
        <v>209.40000000000055</v>
      </c>
      <c r="H65" s="64">
        <f>'финплан с изменениями'!E65</f>
        <v>162.39999999999873</v>
      </c>
      <c r="I65" s="65">
        <f>'финплан с изменениями'!F65</f>
        <v>22.099999999997635</v>
      </c>
      <c r="J65" s="99">
        <f>'финплан с изменениями'!G65</f>
        <v>106.39999999999964</v>
      </c>
      <c r="K65" s="65">
        <f>'финплан с изменениями'!H65</f>
        <v>24.400000000000546</v>
      </c>
      <c r="L65" s="66">
        <f>'финплан с изменениями'!I65</f>
        <v>9.5000000000009095</v>
      </c>
      <c r="M65" s="62">
        <f t="shared" si="0"/>
        <v>1133.9999999999964</v>
      </c>
      <c r="N65" s="51">
        <f t="shared" si="1"/>
        <v>-549.00000000000182</v>
      </c>
      <c r="O65" s="51">
        <f t="shared" si="2"/>
        <v>-336.10000000000127</v>
      </c>
      <c r="P65" s="51">
        <f t="shared" si="3"/>
        <v>2218.9999999999991</v>
      </c>
      <c r="Q65" s="54">
        <f t="shared" si="4"/>
        <v>-199.89999999999964</v>
      </c>
    </row>
    <row r="66" spans="1:17" ht="16.5" thickBot="1" x14ac:dyDescent="0.3">
      <c r="A66" s="56"/>
      <c r="B66" s="57"/>
      <c r="C66" s="61"/>
      <c r="D66" s="61"/>
      <c r="E66" s="61"/>
      <c r="F66" s="61"/>
      <c r="G66" s="94"/>
      <c r="H66" s="95"/>
      <c r="I66" s="96"/>
      <c r="J66" s="96"/>
      <c r="K66" s="96"/>
      <c r="L66" s="97"/>
      <c r="M66" s="69"/>
      <c r="N66" s="57"/>
      <c r="O66" s="57"/>
      <c r="P66" s="57"/>
      <c r="Q66" s="58"/>
    </row>
    <row r="67" spans="1:17" x14ac:dyDescent="0.25">
      <c r="A67" s="2"/>
    </row>
    <row r="68" spans="1:17" x14ac:dyDescent="0.25">
      <c r="A68" s="2"/>
    </row>
    <row r="69" spans="1:17" x14ac:dyDescent="0.25">
      <c r="A69" s="2"/>
    </row>
    <row r="70" spans="1:17" x14ac:dyDescent="0.25">
      <c r="A70" s="2"/>
      <c r="B70" s="1" t="s">
        <v>112</v>
      </c>
      <c r="M70" s="1" t="s">
        <v>114</v>
      </c>
    </row>
    <row r="71" spans="1:17" x14ac:dyDescent="0.25">
      <c r="A71" s="2"/>
    </row>
    <row r="72" spans="1:17" x14ac:dyDescent="0.25">
      <c r="A72" s="2"/>
    </row>
    <row r="73" spans="1:17" x14ac:dyDescent="0.25">
      <c r="A73" s="2"/>
      <c r="B73" s="1" t="s">
        <v>113</v>
      </c>
      <c r="M73" s="1" t="s">
        <v>115</v>
      </c>
    </row>
    <row r="74" spans="1:17" x14ac:dyDescent="0.25">
      <c r="A74" s="2"/>
    </row>
    <row r="75" spans="1:17" x14ac:dyDescent="0.25">
      <c r="A75" s="2"/>
    </row>
    <row r="76" spans="1:17" x14ac:dyDescent="0.25">
      <c r="A76" s="2"/>
    </row>
    <row r="77" spans="1:17" x14ac:dyDescent="0.25">
      <c r="A77" s="2"/>
    </row>
    <row r="78" spans="1:17" x14ac:dyDescent="0.25">
      <c r="A78" s="2"/>
    </row>
    <row r="79" spans="1:17" x14ac:dyDescent="0.25">
      <c r="A79" s="2"/>
    </row>
    <row r="80" spans="1:17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3">
    <mergeCell ref="B7:P7"/>
    <mergeCell ref="M9:Q9"/>
    <mergeCell ref="B3:P3"/>
    <mergeCell ref="B2:P2"/>
    <mergeCell ref="B4:P4"/>
    <mergeCell ref="B5:P5"/>
    <mergeCell ref="B6:P6"/>
    <mergeCell ref="A22:A26"/>
    <mergeCell ref="C9:G9"/>
    <mergeCell ref="O8:Q8"/>
    <mergeCell ref="A9:A10"/>
    <mergeCell ref="B9:B10"/>
    <mergeCell ref="H9:L9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5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37"/>
  <sheetViews>
    <sheetView topLeftCell="A5" workbookViewId="0">
      <selection activeCell="R34" sqref="R34"/>
    </sheetView>
  </sheetViews>
  <sheetFormatPr defaultColWidth="8.85546875" defaultRowHeight="15.75" x14ac:dyDescent="0.25"/>
  <cols>
    <col min="1" max="1" width="8.7109375" style="19" customWidth="1"/>
    <col min="2" max="2" width="44.140625" style="127" customWidth="1"/>
    <col min="3" max="3" width="15.7109375" style="1" customWidth="1"/>
    <col min="4" max="4" width="15.140625" style="1" customWidth="1"/>
    <col min="5" max="5" width="15.28515625" style="1" customWidth="1"/>
    <col min="6" max="9" width="10.7109375" style="1" customWidth="1"/>
    <col min="10" max="10" width="8.85546875" style="113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2" spans="1:31" s="109" customFormat="1" ht="18.75" x14ac:dyDescent="0.25">
      <c r="A2" s="104"/>
      <c r="B2" s="105" t="s">
        <v>124</v>
      </c>
      <c r="C2" s="104"/>
      <c r="D2" s="104"/>
      <c r="E2" s="104" t="s">
        <v>125</v>
      </c>
      <c r="F2" s="104"/>
      <c r="G2" s="104"/>
      <c r="H2" s="104"/>
      <c r="I2" s="104"/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s="109" customFormat="1" ht="18.75" x14ac:dyDescent="0.25">
      <c r="A3" s="104"/>
      <c r="B3" s="105" t="s">
        <v>126</v>
      </c>
      <c r="C3" s="104"/>
      <c r="D3" s="104"/>
      <c r="E3" s="104" t="s">
        <v>127</v>
      </c>
      <c r="F3" s="104"/>
      <c r="G3" s="110"/>
      <c r="H3" s="104"/>
      <c r="I3" s="104"/>
      <c r="J3" s="106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1" s="109" customFormat="1" ht="16.5" customHeight="1" x14ac:dyDescent="0.3">
      <c r="A4" s="104"/>
      <c r="B4" s="111" t="s">
        <v>128</v>
      </c>
      <c r="C4" s="104"/>
      <c r="D4" s="104"/>
      <c r="E4" s="104" t="s">
        <v>87</v>
      </c>
      <c r="F4" s="104"/>
      <c r="G4" s="104"/>
      <c r="H4" s="104"/>
      <c r="I4" s="104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" customHeight="1" x14ac:dyDescent="0.3">
      <c r="A5" s="104"/>
      <c r="B5" s="112" t="s">
        <v>87</v>
      </c>
      <c r="C5" s="104"/>
      <c r="D5" s="104"/>
      <c r="E5" s="104" t="s">
        <v>209</v>
      </c>
      <c r="F5" s="104"/>
      <c r="G5" s="104"/>
      <c r="H5" s="104"/>
      <c r="I5" s="104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104"/>
      <c r="B6" s="111" t="s">
        <v>129</v>
      </c>
      <c r="C6" s="104"/>
      <c r="D6" s="104"/>
      <c r="E6" s="478" t="s">
        <v>130</v>
      </c>
      <c r="F6" s="478"/>
      <c r="G6" s="104"/>
      <c r="H6" s="104"/>
      <c r="I6" s="104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.75" x14ac:dyDescent="0.25">
      <c r="A7" s="104"/>
      <c r="B7" s="198" t="s">
        <v>130</v>
      </c>
      <c r="C7" s="104"/>
      <c r="D7" s="104"/>
      <c r="E7" s="104"/>
      <c r="F7" s="104"/>
      <c r="G7" s="104"/>
      <c r="H7" s="104"/>
      <c r="I7" s="104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8.75" x14ac:dyDescent="0.25">
      <c r="A8" s="104"/>
      <c r="B8" s="105"/>
      <c r="C8" s="104"/>
      <c r="D8" s="104"/>
      <c r="E8" s="104"/>
      <c r="F8" s="104"/>
      <c r="G8" s="104"/>
      <c r="H8" s="104"/>
      <c r="I8" s="104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hidden="1" x14ac:dyDescent="0.25">
      <c r="B9" s="29"/>
      <c r="C9" s="19"/>
      <c r="D9" s="19"/>
      <c r="E9" s="19"/>
      <c r="F9" s="19"/>
      <c r="G9" s="19"/>
      <c r="H9" s="19"/>
      <c r="I9" s="19"/>
    </row>
    <row r="10" spans="1:31" hidden="1" x14ac:dyDescent="0.25">
      <c r="B10" s="29"/>
      <c r="C10" s="19"/>
      <c r="D10" s="19"/>
      <c r="E10" s="19"/>
      <c r="F10" s="19"/>
      <c r="G10" s="19"/>
      <c r="H10" s="19"/>
      <c r="I10" s="19"/>
    </row>
    <row r="11" spans="1:31" hidden="1" x14ac:dyDescent="0.25">
      <c r="B11" s="29"/>
      <c r="C11" s="19"/>
      <c r="D11" s="19"/>
      <c r="E11" s="19"/>
      <c r="F11" s="19"/>
      <c r="G11" s="19"/>
      <c r="H11" s="19"/>
      <c r="I11" s="19"/>
    </row>
    <row r="12" spans="1:31" ht="18.75" x14ac:dyDescent="0.3">
      <c r="A12" s="115"/>
      <c r="B12" s="116"/>
      <c r="C12" s="115"/>
      <c r="D12" s="115"/>
      <c r="E12" s="115"/>
      <c r="F12" s="115"/>
      <c r="G12" s="479" t="s">
        <v>131</v>
      </c>
      <c r="H12" s="479"/>
      <c r="I12" s="479"/>
    </row>
    <row r="13" spans="1:31" ht="18.75" x14ac:dyDescent="0.3">
      <c r="A13" s="115"/>
      <c r="B13" s="116"/>
      <c r="C13" s="115"/>
      <c r="D13" s="115"/>
      <c r="E13" s="115"/>
      <c r="F13" s="117" t="s">
        <v>132</v>
      </c>
      <c r="G13" s="479"/>
      <c r="H13" s="479"/>
      <c r="I13" s="479"/>
    </row>
    <row r="14" spans="1:31" s="122" customFormat="1" ht="18.75" x14ac:dyDescent="0.3">
      <c r="A14" s="118" t="s">
        <v>210</v>
      </c>
      <c r="B14" s="119"/>
      <c r="C14" s="118"/>
      <c r="D14" s="118"/>
      <c r="E14" s="480" t="s">
        <v>133</v>
      </c>
      <c r="F14" s="481"/>
      <c r="G14" s="482"/>
      <c r="H14" s="482"/>
      <c r="I14" s="482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</row>
    <row r="15" spans="1:31" s="122" customFormat="1" ht="18.75" x14ac:dyDescent="0.3">
      <c r="A15" s="118" t="s">
        <v>201</v>
      </c>
      <c r="B15" s="119"/>
      <c r="C15" s="118"/>
      <c r="D15" s="118"/>
      <c r="E15" s="123"/>
      <c r="F15" s="124"/>
      <c r="G15" s="475"/>
      <c r="H15" s="476"/>
      <c r="I15" s="477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</row>
    <row r="16" spans="1:31" s="122" customFormat="1" ht="18.75" x14ac:dyDescent="0.3">
      <c r="A16" s="118" t="s">
        <v>134</v>
      </c>
      <c r="B16" s="119"/>
      <c r="C16" s="118"/>
      <c r="D16" s="118"/>
      <c r="E16" s="483" t="s">
        <v>135</v>
      </c>
      <c r="F16" s="484"/>
      <c r="G16" s="479"/>
      <c r="H16" s="479"/>
      <c r="I16" s="479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202</v>
      </c>
      <c r="B17" s="119"/>
      <c r="C17" s="118"/>
      <c r="D17" s="118"/>
      <c r="E17" s="483" t="s">
        <v>136</v>
      </c>
      <c r="F17" s="484"/>
      <c r="G17" s="485"/>
      <c r="H17" s="479"/>
      <c r="I17" s="479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137</v>
      </c>
      <c r="B18" s="119"/>
      <c r="C18" s="118"/>
      <c r="D18" s="118"/>
      <c r="E18" s="483" t="s">
        <v>138</v>
      </c>
      <c r="F18" s="484"/>
      <c r="G18" s="482"/>
      <c r="H18" s="482"/>
      <c r="I18" s="482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139</v>
      </c>
      <c r="B19" s="119"/>
      <c r="C19" s="118"/>
      <c r="D19" s="118"/>
      <c r="E19" s="483" t="s">
        <v>140</v>
      </c>
      <c r="F19" s="484"/>
      <c r="G19" s="479"/>
      <c r="H19" s="479"/>
      <c r="I19" s="479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141</v>
      </c>
      <c r="B20" s="119"/>
      <c r="C20" s="118"/>
      <c r="D20" s="118"/>
      <c r="E20" s="483" t="s">
        <v>142</v>
      </c>
      <c r="F20" s="484"/>
      <c r="G20" s="479"/>
      <c r="H20" s="479"/>
      <c r="I20" s="479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143</v>
      </c>
      <c r="B21" s="119"/>
      <c r="C21" s="118"/>
      <c r="D21" s="118"/>
      <c r="E21" s="118"/>
      <c r="F21" s="118"/>
      <c r="G21" s="479"/>
      <c r="H21" s="479"/>
      <c r="I21" s="479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144</v>
      </c>
      <c r="B22" s="119"/>
      <c r="C22" s="118"/>
      <c r="D22" s="118"/>
      <c r="E22" s="118"/>
      <c r="F22" s="118"/>
      <c r="G22" s="479"/>
      <c r="H22" s="479"/>
      <c r="I22" s="479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5" customFormat="1" ht="18.75" x14ac:dyDescent="0.3">
      <c r="A23" s="118" t="s">
        <v>203</v>
      </c>
      <c r="B23" s="119"/>
      <c r="C23" s="118"/>
      <c r="D23" s="118"/>
      <c r="E23" s="118"/>
      <c r="F23" s="118"/>
      <c r="G23" s="118"/>
      <c r="H23" s="118"/>
      <c r="I23" s="118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5" customFormat="1" ht="18.75" x14ac:dyDescent="0.3">
      <c r="A24" s="118" t="s">
        <v>204</v>
      </c>
      <c r="B24" s="119"/>
      <c r="C24" s="118"/>
      <c r="D24" s="118"/>
      <c r="E24" s="118"/>
      <c r="F24" s="118"/>
      <c r="G24" s="118"/>
      <c r="H24" s="118"/>
      <c r="I24" s="118"/>
      <c r="J24" s="126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205</v>
      </c>
      <c r="B25" s="119"/>
      <c r="C25" s="118"/>
      <c r="D25" s="118"/>
      <c r="E25" s="118"/>
      <c r="F25" s="118"/>
      <c r="G25" s="118"/>
      <c r="H25" s="118"/>
      <c r="I25" s="118"/>
      <c r="J25" s="126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206</v>
      </c>
      <c r="B26" s="119"/>
      <c r="C26" s="118"/>
      <c r="D26" s="118"/>
      <c r="E26" s="118"/>
      <c r="F26" s="118"/>
      <c r="G26" s="118"/>
      <c r="H26" s="118"/>
      <c r="I26" s="118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x14ac:dyDescent="0.25">
      <c r="A27" s="1"/>
      <c r="B27" s="127"/>
      <c r="C27" s="1"/>
      <c r="D27" s="1"/>
      <c r="E27" s="1"/>
      <c r="F27" s="1"/>
      <c r="G27" s="1"/>
      <c r="H27" s="128"/>
      <c r="I27" s="1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ht="18.75" x14ac:dyDescent="0.3">
      <c r="B28" s="468" t="s">
        <v>85</v>
      </c>
      <c r="C28" s="468"/>
      <c r="D28" s="468"/>
      <c r="E28" s="468"/>
      <c r="F28" s="468"/>
      <c r="G28" s="468"/>
      <c r="H28" s="468"/>
    </row>
    <row r="29" spans="1:31" ht="18.75" x14ac:dyDescent="0.3">
      <c r="B29" s="468" t="s">
        <v>86</v>
      </c>
      <c r="C29" s="468"/>
      <c r="D29" s="468"/>
      <c r="E29" s="468"/>
      <c r="F29" s="468"/>
      <c r="G29" s="468"/>
      <c r="H29" s="468"/>
    </row>
    <row r="30" spans="1:31" ht="18.75" x14ac:dyDescent="0.3">
      <c r="B30" s="468" t="s">
        <v>207</v>
      </c>
      <c r="C30" s="468"/>
      <c r="D30" s="468"/>
      <c r="E30" s="468"/>
      <c r="F30" s="468"/>
      <c r="G30" s="468"/>
      <c r="H30" s="468"/>
    </row>
    <row r="31" spans="1:31" x14ac:dyDescent="0.25">
      <c r="B31" s="469" t="s">
        <v>87</v>
      </c>
      <c r="C31" s="469"/>
      <c r="D31" s="469"/>
      <c r="E31" s="469"/>
      <c r="F31" s="469"/>
      <c r="G31" s="469"/>
      <c r="H31" s="469"/>
    </row>
    <row r="32" spans="1:31" ht="19.5" customHeight="1" x14ac:dyDescent="0.25">
      <c r="C32" s="486" t="s">
        <v>208</v>
      </c>
      <c r="D32" s="486"/>
      <c r="E32" s="486"/>
    </row>
    <row r="33" spans="1:31" ht="16.5" thickBot="1" x14ac:dyDescent="0.3">
      <c r="F33" s="467" t="s">
        <v>66</v>
      </c>
      <c r="G33" s="467"/>
      <c r="H33" s="467"/>
    </row>
    <row r="34" spans="1:31" ht="15.75" customHeight="1" x14ac:dyDescent="0.25">
      <c r="A34" s="465" t="s">
        <v>0</v>
      </c>
      <c r="B34" s="473" t="s">
        <v>1</v>
      </c>
      <c r="C34" s="471" t="s">
        <v>2</v>
      </c>
      <c r="D34" s="473" t="s">
        <v>3</v>
      </c>
      <c r="E34" s="473" t="s">
        <v>4</v>
      </c>
      <c r="F34" s="463" t="s">
        <v>5</v>
      </c>
      <c r="G34" s="463"/>
      <c r="H34" s="463"/>
      <c r="I34" s="464"/>
    </row>
    <row r="35" spans="1:31" ht="53.25" customHeight="1" thickBot="1" x14ac:dyDescent="0.3">
      <c r="A35" s="466"/>
      <c r="B35" s="474"/>
      <c r="C35" s="472"/>
      <c r="D35" s="474"/>
      <c r="E35" s="474"/>
      <c r="F35" s="102" t="s">
        <v>6</v>
      </c>
      <c r="G35" s="102" t="s">
        <v>7</v>
      </c>
      <c r="H35" s="102" t="s">
        <v>8</v>
      </c>
      <c r="I35" s="103" t="s">
        <v>9</v>
      </c>
    </row>
    <row r="36" spans="1:31" ht="51" customHeight="1" x14ac:dyDescent="0.25">
      <c r="A36" s="100" t="s">
        <v>11</v>
      </c>
      <c r="B36" s="129" t="s">
        <v>145</v>
      </c>
      <c r="C36" s="130"/>
      <c r="D36" s="130"/>
      <c r="E36" s="193">
        <f>E37+E48</f>
        <v>0</v>
      </c>
      <c r="F36" s="131">
        <f>F37+F48</f>
        <v>0</v>
      </c>
      <c r="G36" s="131">
        <f>G37+G48</f>
        <v>0</v>
      </c>
      <c r="H36" s="131">
        <f>H37+H48</f>
        <v>0</v>
      </c>
      <c r="I36" s="132">
        <f>I37+I48</f>
        <v>0</v>
      </c>
    </row>
    <row r="37" spans="1:31" ht="31.5" x14ac:dyDescent="0.25">
      <c r="A37" s="133" t="s">
        <v>12</v>
      </c>
      <c r="B37" s="134" t="s">
        <v>146</v>
      </c>
      <c r="C37" s="135"/>
      <c r="D37" s="135"/>
      <c r="E37" s="190">
        <f>E38+E39+E44+E45+E46+E47</f>
        <v>0</v>
      </c>
      <c r="F37" s="136">
        <f>F38+F39+F44+F45+F46+F47</f>
        <v>0</v>
      </c>
      <c r="G37" s="136">
        <f>G38+G39+G44+G45+G46+G47</f>
        <v>0</v>
      </c>
      <c r="H37" s="136">
        <f>H38+H39+H44+H45+H46+H47</f>
        <v>0</v>
      </c>
      <c r="I37" s="137">
        <f>I38+I39+I44+I45+I46+I47</f>
        <v>0</v>
      </c>
    </row>
    <row r="38" spans="1:31" s="145" customFormat="1" ht="44.25" customHeight="1" x14ac:dyDescent="0.25">
      <c r="A38" s="133" t="s">
        <v>147</v>
      </c>
      <c r="B38" s="138" t="s">
        <v>148</v>
      </c>
      <c r="C38" s="139"/>
      <c r="D38" s="139"/>
      <c r="E38" s="194">
        <f>SUM(F38:I38)</f>
        <v>0</v>
      </c>
      <c r="F38" s="140"/>
      <c r="G38" s="196"/>
      <c r="H38" s="196"/>
      <c r="I38" s="197"/>
      <c r="J38" s="142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</row>
    <row r="39" spans="1:31" s="145" customFormat="1" ht="63" x14ac:dyDescent="0.25">
      <c r="A39" s="146" t="s">
        <v>149</v>
      </c>
      <c r="B39" s="147" t="s">
        <v>150</v>
      </c>
      <c r="C39" s="139"/>
      <c r="D39" s="139"/>
      <c r="E39" s="194">
        <f>E40+E41+E42</f>
        <v>0</v>
      </c>
      <c r="F39" s="148">
        <f>F40+F41+F42+F43</f>
        <v>0</v>
      </c>
      <c r="G39" s="148">
        <f>G40+G41+G42+G43</f>
        <v>0</v>
      </c>
      <c r="H39" s="148">
        <f>H40+H41+H42+H43</f>
        <v>0</v>
      </c>
      <c r="I39" s="148">
        <f>I40+I41+I42+I43</f>
        <v>0</v>
      </c>
      <c r="J39" s="142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</row>
    <row r="40" spans="1:31" ht="25.5" customHeight="1" x14ac:dyDescent="0.25">
      <c r="A40" s="133"/>
      <c r="B40" s="13" t="s">
        <v>151</v>
      </c>
      <c r="C40" s="135"/>
      <c r="D40" s="135"/>
      <c r="E40" s="190">
        <f>F40+G40+H40+I40</f>
        <v>0</v>
      </c>
      <c r="F40" s="136"/>
      <c r="G40" s="136"/>
      <c r="H40" s="136"/>
      <c r="I40" s="137"/>
    </row>
    <row r="41" spans="1:31" ht="39.75" customHeight="1" x14ac:dyDescent="0.25">
      <c r="A41" s="133"/>
      <c r="B41" s="13" t="s">
        <v>152</v>
      </c>
      <c r="C41" s="135"/>
      <c r="D41" s="135"/>
      <c r="E41" s="190">
        <f>F41+G41+H41+I41</f>
        <v>0</v>
      </c>
      <c r="F41" s="136"/>
      <c r="G41" s="136"/>
      <c r="H41" s="136"/>
      <c r="I41" s="137"/>
    </row>
    <row r="42" spans="1:31" ht="21" customHeight="1" x14ac:dyDescent="0.25">
      <c r="A42" s="133"/>
      <c r="B42" s="149" t="s">
        <v>153</v>
      </c>
      <c r="C42" s="135"/>
      <c r="D42" s="135"/>
      <c r="E42" s="190">
        <f>F42+G42+H42+I42</f>
        <v>0</v>
      </c>
      <c r="F42" s="136"/>
      <c r="G42" s="136"/>
      <c r="H42" s="136"/>
      <c r="I42" s="137"/>
    </row>
    <row r="43" spans="1:31" ht="31.15" customHeight="1" x14ac:dyDescent="0.25">
      <c r="A43" s="150"/>
      <c r="B43" s="151" t="s">
        <v>154</v>
      </c>
      <c r="C43" s="152"/>
      <c r="D43" s="135"/>
      <c r="E43" s="190"/>
      <c r="F43" s="136"/>
      <c r="G43" s="136"/>
      <c r="H43" s="136"/>
      <c r="I43" s="137"/>
    </row>
    <row r="44" spans="1:31" s="145" customFormat="1" ht="37.5" customHeight="1" x14ac:dyDescent="0.25">
      <c r="A44" s="133" t="s">
        <v>155</v>
      </c>
      <c r="B44" s="153" t="s">
        <v>156</v>
      </c>
      <c r="C44" s="139"/>
      <c r="D44" s="139"/>
      <c r="E44" s="194">
        <f>F44+G44+H44+I44</f>
        <v>0</v>
      </c>
      <c r="F44" s="140">
        <v>0</v>
      </c>
      <c r="G44" s="140">
        <v>0</v>
      </c>
      <c r="H44" s="140">
        <v>0</v>
      </c>
      <c r="I44" s="141">
        <v>0</v>
      </c>
      <c r="J44" s="142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</row>
    <row r="45" spans="1:31" s="145" customFormat="1" ht="47.25" x14ac:dyDescent="0.25">
      <c r="A45" s="133" t="s">
        <v>157</v>
      </c>
      <c r="B45" s="154" t="s">
        <v>17</v>
      </c>
      <c r="C45" s="139"/>
      <c r="D45" s="139"/>
      <c r="E45" s="194">
        <f t="shared" ref="E45:E51" si="0">F45+G45+H45+I45</f>
        <v>0</v>
      </c>
      <c r="F45" s="140"/>
      <c r="G45" s="140"/>
      <c r="H45" s="140"/>
      <c r="I45" s="141"/>
      <c r="J45" s="142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</row>
    <row r="46" spans="1:31" s="145" customFormat="1" ht="31.5" x14ac:dyDescent="0.25">
      <c r="A46" s="150" t="s">
        <v>158</v>
      </c>
      <c r="B46" s="147" t="s">
        <v>88</v>
      </c>
      <c r="C46" s="155"/>
      <c r="D46" s="139"/>
      <c r="E46" s="194">
        <f t="shared" si="0"/>
        <v>0</v>
      </c>
      <c r="F46" s="140">
        <v>0</v>
      </c>
      <c r="G46" s="140">
        <v>0</v>
      </c>
      <c r="H46" s="140">
        <v>0</v>
      </c>
      <c r="I46" s="141">
        <v>0</v>
      </c>
      <c r="J46" s="142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</row>
    <row r="47" spans="1:31" s="145" customFormat="1" ht="22.5" customHeight="1" x14ac:dyDescent="0.25">
      <c r="A47" s="156" t="s">
        <v>159</v>
      </c>
      <c r="B47" s="157" t="s">
        <v>160</v>
      </c>
      <c r="C47" s="139"/>
      <c r="D47" s="139"/>
      <c r="E47" s="194">
        <f t="shared" si="0"/>
        <v>0</v>
      </c>
      <c r="F47" s="140">
        <v>0</v>
      </c>
      <c r="G47" s="140">
        <v>0</v>
      </c>
      <c r="H47" s="140">
        <v>0</v>
      </c>
      <c r="I47" s="141">
        <v>0</v>
      </c>
      <c r="J47" s="142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</row>
    <row r="48" spans="1:31" ht="25.5" customHeight="1" x14ac:dyDescent="0.25">
      <c r="A48" s="487" t="s">
        <v>18</v>
      </c>
      <c r="B48" s="14" t="s">
        <v>161</v>
      </c>
      <c r="C48" s="135"/>
      <c r="D48" s="135"/>
      <c r="E48" s="194">
        <f t="shared" si="0"/>
        <v>0</v>
      </c>
      <c r="F48" s="192">
        <f>F49+F50+F51+F52+F53+F54</f>
        <v>0</v>
      </c>
      <c r="G48" s="192">
        <f>G49+G50+G51+G52+G53+G54</f>
        <v>0</v>
      </c>
      <c r="H48" s="192">
        <f>H49+H50+H51+H52+H53+H54</f>
        <v>0</v>
      </c>
      <c r="I48" s="192">
        <f>I49+I50+I51+I52+I53+I54</f>
        <v>0</v>
      </c>
    </row>
    <row r="49" spans="1:31" ht="20.45" customHeight="1" x14ac:dyDescent="0.25">
      <c r="A49" s="488"/>
      <c r="B49" s="23" t="s">
        <v>89</v>
      </c>
      <c r="C49" s="135"/>
      <c r="D49" s="135"/>
      <c r="E49" s="194">
        <f t="shared" si="0"/>
        <v>0</v>
      </c>
      <c r="F49" s="190">
        <v>0</v>
      </c>
      <c r="G49" s="190">
        <v>0</v>
      </c>
      <c r="H49" s="190">
        <v>0</v>
      </c>
      <c r="I49" s="191">
        <v>0</v>
      </c>
    </row>
    <row r="50" spans="1:31" ht="22.15" customHeight="1" x14ac:dyDescent="0.25">
      <c r="A50" s="488"/>
      <c r="B50" s="23" t="s">
        <v>90</v>
      </c>
      <c r="C50" s="135"/>
      <c r="D50" s="135"/>
      <c r="E50" s="194">
        <f t="shared" si="0"/>
        <v>0</v>
      </c>
      <c r="F50" s="190"/>
      <c r="G50" s="190"/>
      <c r="H50" s="190"/>
      <c r="I50" s="191"/>
    </row>
    <row r="51" spans="1:31" ht="33" customHeight="1" x14ac:dyDescent="0.25">
      <c r="A51" s="488"/>
      <c r="B51" s="23" t="s">
        <v>91</v>
      </c>
      <c r="C51" s="135"/>
      <c r="D51" s="135"/>
      <c r="E51" s="194">
        <f t="shared" si="0"/>
        <v>0</v>
      </c>
      <c r="F51" s="190">
        <v>0</v>
      </c>
      <c r="G51" s="190">
        <v>0</v>
      </c>
      <c r="H51" s="190">
        <v>0</v>
      </c>
      <c r="I51" s="191">
        <v>0</v>
      </c>
    </row>
    <row r="52" spans="1:31" ht="33" customHeight="1" x14ac:dyDescent="0.25">
      <c r="A52" s="488"/>
      <c r="B52" s="127" t="s">
        <v>162</v>
      </c>
      <c r="C52" s="135"/>
      <c r="D52" s="135"/>
      <c r="E52" s="194">
        <f>F52+G52+H52+I52</f>
        <v>0</v>
      </c>
      <c r="F52" s="190">
        <v>0</v>
      </c>
      <c r="G52" s="190">
        <v>0</v>
      </c>
      <c r="H52" s="190">
        <v>0</v>
      </c>
      <c r="I52" s="191">
        <v>0</v>
      </c>
    </row>
    <row r="53" spans="1:31" ht="23.25" customHeight="1" x14ac:dyDescent="0.25">
      <c r="A53" s="488"/>
      <c r="B53" s="23" t="s">
        <v>163</v>
      </c>
      <c r="C53" s="135"/>
      <c r="D53" s="135"/>
      <c r="E53" s="194">
        <f t="shared" ref="E53:E54" si="1">F53+G53+H53+I53</f>
        <v>0</v>
      </c>
      <c r="F53" s="190"/>
      <c r="G53" s="190"/>
      <c r="H53" s="190"/>
      <c r="I53" s="191"/>
    </row>
    <row r="54" spans="1:31" ht="33" customHeight="1" x14ac:dyDescent="0.25">
      <c r="A54" s="489"/>
      <c r="B54" s="23" t="s">
        <v>164</v>
      </c>
      <c r="C54" s="135"/>
      <c r="D54" s="135"/>
      <c r="E54" s="194">
        <f t="shared" si="1"/>
        <v>0</v>
      </c>
      <c r="F54" s="190"/>
      <c r="G54" s="190"/>
      <c r="H54" s="190"/>
      <c r="I54" s="191"/>
    </row>
    <row r="55" spans="1:31" x14ac:dyDescent="0.25">
      <c r="A55" s="133" t="s">
        <v>20</v>
      </c>
      <c r="B55" s="10" t="s">
        <v>19</v>
      </c>
      <c r="C55" s="135"/>
      <c r="D55" s="135"/>
      <c r="E55" s="194">
        <f>F55+G55+H55+I55</f>
        <v>0</v>
      </c>
      <c r="F55" s="190">
        <v>0</v>
      </c>
      <c r="G55" s="190">
        <v>0</v>
      </c>
      <c r="H55" s="190">
        <v>0</v>
      </c>
      <c r="I55" s="191">
        <v>0</v>
      </c>
    </row>
    <row r="56" spans="1:31" ht="19.5" customHeight="1" x14ac:dyDescent="0.25">
      <c r="A56" s="133" t="s">
        <v>22</v>
      </c>
      <c r="B56" s="154" t="s">
        <v>21</v>
      </c>
      <c r="C56" s="135"/>
      <c r="D56" s="135"/>
      <c r="E56" s="194">
        <f>F56+G56+H56+I56</f>
        <v>0</v>
      </c>
      <c r="F56" s="190">
        <v>0</v>
      </c>
      <c r="G56" s="190">
        <v>0</v>
      </c>
      <c r="H56" s="190">
        <v>0</v>
      </c>
      <c r="I56" s="191">
        <v>0</v>
      </c>
    </row>
    <row r="57" spans="1:31" ht="21.75" customHeight="1" x14ac:dyDescent="0.25">
      <c r="A57" s="133" t="s">
        <v>24</v>
      </c>
      <c r="B57" s="159" t="s">
        <v>23</v>
      </c>
      <c r="C57" s="135"/>
      <c r="D57" s="135"/>
      <c r="E57" s="194">
        <f>E36-E55-E56</f>
        <v>0</v>
      </c>
      <c r="F57" s="140">
        <f>F36-F55-F56</f>
        <v>0</v>
      </c>
      <c r="G57" s="140">
        <f>G36-G55-G56</f>
        <v>0</v>
      </c>
      <c r="H57" s="140">
        <f>H36-H55-H56</f>
        <v>0</v>
      </c>
      <c r="I57" s="141">
        <f>I36-I55-I56</f>
        <v>0</v>
      </c>
    </row>
    <row r="58" spans="1:31" s="167" customFormat="1" ht="24" customHeight="1" x14ac:dyDescent="0.3">
      <c r="A58" s="160" t="s">
        <v>26</v>
      </c>
      <c r="B58" s="161" t="s">
        <v>25</v>
      </c>
      <c r="C58" s="162"/>
      <c r="D58" s="162"/>
      <c r="E58" s="195">
        <f>E59+E80</f>
        <v>0</v>
      </c>
      <c r="F58" s="163">
        <f>F59+F80</f>
        <v>0</v>
      </c>
      <c r="G58" s="163">
        <f>G59+G80</f>
        <v>0</v>
      </c>
      <c r="H58" s="163">
        <f>H59+H80</f>
        <v>0</v>
      </c>
      <c r="I58" s="163">
        <f>I59+I80</f>
        <v>0</v>
      </c>
      <c r="J58" s="164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</row>
    <row r="59" spans="1:31" ht="42" customHeight="1" x14ac:dyDescent="0.25">
      <c r="A59" s="133" t="s">
        <v>27</v>
      </c>
      <c r="B59" s="14" t="s">
        <v>165</v>
      </c>
      <c r="C59" s="135"/>
      <c r="D59" s="135"/>
      <c r="E59" s="190">
        <f>F59+G59+H59+I59</f>
        <v>0</v>
      </c>
      <c r="F59" s="136">
        <f>F60+F64+F66+F68+F72+F73+F77+F78+F79</f>
        <v>0</v>
      </c>
      <c r="G59" s="136">
        <f>G60+G64+G66+G68+G72+G73+G77+G78+G79</f>
        <v>0</v>
      </c>
      <c r="H59" s="136">
        <f>H60+H64+H66+H68+H72+H73+H77+H78+H79</f>
        <v>0</v>
      </c>
      <c r="I59" s="137">
        <f>I60+I64+I66+I68+I72+I73+I77+I78+I79</f>
        <v>0</v>
      </c>
    </row>
    <row r="60" spans="1:31" s="145" customFormat="1" ht="47.25" x14ac:dyDescent="0.25">
      <c r="A60" s="487" t="s">
        <v>41</v>
      </c>
      <c r="B60" s="10" t="s">
        <v>166</v>
      </c>
      <c r="C60" s="139"/>
      <c r="D60" s="139"/>
      <c r="E60" s="190">
        <f>F60+G60+H60+I60</f>
        <v>0</v>
      </c>
      <c r="F60" s="140"/>
      <c r="G60" s="140"/>
      <c r="H60" s="140"/>
      <c r="I60" s="141"/>
      <c r="J60" s="142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</row>
    <row r="61" spans="1:31" x14ac:dyDescent="0.25">
      <c r="A61" s="488"/>
      <c r="B61" s="13" t="s">
        <v>167</v>
      </c>
      <c r="C61" s="135"/>
      <c r="D61" s="135"/>
      <c r="E61" s="190">
        <f>F61+G61+H61+I61</f>
        <v>0</v>
      </c>
      <c r="F61" s="136">
        <v>0</v>
      </c>
      <c r="G61" s="136">
        <v>0</v>
      </c>
      <c r="H61" s="136">
        <v>0</v>
      </c>
      <c r="I61" s="137">
        <v>0</v>
      </c>
    </row>
    <row r="62" spans="1:31" ht="30" x14ac:dyDescent="0.25">
      <c r="A62" s="488"/>
      <c r="B62" s="149" t="s">
        <v>168</v>
      </c>
      <c r="C62" s="135"/>
      <c r="D62" s="135"/>
      <c r="E62" s="190">
        <f t="shared" ref="E62:E88" si="2">F62+G62+H62+I62</f>
        <v>0</v>
      </c>
      <c r="F62" s="136"/>
      <c r="G62" s="136">
        <v>0</v>
      </c>
      <c r="H62" s="136">
        <v>0</v>
      </c>
      <c r="I62" s="137">
        <v>0</v>
      </c>
    </row>
    <row r="63" spans="1:31" ht="46.5" customHeight="1" x14ac:dyDescent="0.25">
      <c r="A63" s="489"/>
      <c r="B63" s="168" t="s">
        <v>169</v>
      </c>
      <c r="C63" s="169"/>
      <c r="D63" s="170"/>
      <c r="E63" s="190">
        <f t="shared" si="2"/>
        <v>0</v>
      </c>
      <c r="F63" s="171"/>
      <c r="G63" s="171"/>
      <c r="H63" s="171"/>
      <c r="I63" s="172"/>
    </row>
    <row r="64" spans="1:31" ht="21" customHeight="1" x14ac:dyDescent="0.25">
      <c r="A64" s="487" t="s">
        <v>42</v>
      </c>
      <c r="B64" s="173" t="s">
        <v>170</v>
      </c>
      <c r="C64" s="170"/>
      <c r="D64" s="170"/>
      <c r="E64" s="190">
        <f t="shared" si="2"/>
        <v>0</v>
      </c>
      <c r="F64" s="171">
        <v>0</v>
      </c>
      <c r="G64" s="171">
        <v>0</v>
      </c>
      <c r="H64" s="171">
        <v>0</v>
      </c>
      <c r="I64" s="172">
        <v>0</v>
      </c>
    </row>
    <row r="65" spans="1:31" ht="18.75" customHeight="1" x14ac:dyDescent="0.25">
      <c r="A65" s="489"/>
      <c r="B65" s="13" t="s">
        <v>167</v>
      </c>
      <c r="C65" s="170"/>
      <c r="D65" s="170"/>
      <c r="E65" s="190">
        <f t="shared" si="2"/>
        <v>0</v>
      </c>
      <c r="F65" s="171">
        <v>0</v>
      </c>
      <c r="G65" s="171">
        <v>0</v>
      </c>
      <c r="H65" s="171">
        <v>0</v>
      </c>
      <c r="I65" s="172">
        <v>0</v>
      </c>
    </row>
    <row r="66" spans="1:31" s="145" customFormat="1" x14ac:dyDescent="0.25">
      <c r="A66" s="487" t="s">
        <v>45</v>
      </c>
      <c r="B66" s="147" t="s">
        <v>171</v>
      </c>
      <c r="C66" s="139"/>
      <c r="D66" s="139"/>
      <c r="E66" s="190">
        <f t="shared" si="2"/>
        <v>0</v>
      </c>
      <c r="F66" s="140">
        <v>0</v>
      </c>
      <c r="G66" s="140">
        <v>0</v>
      </c>
      <c r="H66" s="140">
        <v>0</v>
      </c>
      <c r="I66" s="141">
        <v>0</v>
      </c>
      <c r="J66" s="142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</row>
    <row r="67" spans="1:31" ht="20.25" customHeight="1" x14ac:dyDescent="0.25">
      <c r="A67" s="489"/>
      <c r="B67" s="13" t="s">
        <v>167</v>
      </c>
      <c r="C67" s="135"/>
      <c r="D67" s="135"/>
      <c r="E67" s="190">
        <f t="shared" si="2"/>
        <v>0</v>
      </c>
      <c r="F67" s="136">
        <v>0</v>
      </c>
      <c r="G67" s="136">
        <v>0</v>
      </c>
      <c r="H67" s="136">
        <v>0</v>
      </c>
      <c r="I67" s="137">
        <v>0</v>
      </c>
    </row>
    <row r="68" spans="1:31" s="145" customFormat="1" ht="47.25" x14ac:dyDescent="0.25">
      <c r="A68" s="133" t="s">
        <v>46</v>
      </c>
      <c r="B68" s="10" t="s">
        <v>172</v>
      </c>
      <c r="C68" s="139"/>
      <c r="D68" s="139"/>
      <c r="E68" s="190">
        <f t="shared" si="2"/>
        <v>0</v>
      </c>
      <c r="F68" s="140">
        <v>0</v>
      </c>
      <c r="G68" s="140">
        <v>0</v>
      </c>
      <c r="H68" s="140">
        <v>0</v>
      </c>
      <c r="I68" s="141">
        <v>0</v>
      </c>
      <c r="J68" s="142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</row>
    <row r="69" spans="1:31" ht="18.75" customHeight="1" x14ac:dyDescent="0.25">
      <c r="A69" s="133"/>
      <c r="B69" s="13" t="s">
        <v>167</v>
      </c>
      <c r="C69" s="135"/>
      <c r="D69" s="135"/>
      <c r="E69" s="190">
        <f t="shared" si="2"/>
        <v>0</v>
      </c>
      <c r="F69" s="136"/>
      <c r="G69" s="136"/>
      <c r="H69" s="136"/>
      <c r="I69" s="137"/>
    </row>
    <row r="70" spans="1:31" ht="33.75" customHeight="1" x14ac:dyDescent="0.25">
      <c r="A70" s="133"/>
      <c r="B70" s="149" t="s">
        <v>168</v>
      </c>
      <c r="C70" s="135"/>
      <c r="D70" s="135"/>
      <c r="E70" s="190">
        <f t="shared" si="2"/>
        <v>0</v>
      </c>
      <c r="F70" s="136"/>
      <c r="G70" s="136"/>
      <c r="H70" s="136"/>
      <c r="I70" s="137"/>
    </row>
    <row r="71" spans="1:31" ht="45.75" customHeight="1" x14ac:dyDescent="0.25">
      <c r="A71" s="150"/>
      <c r="B71" s="168" t="s">
        <v>169</v>
      </c>
      <c r="C71" s="174"/>
      <c r="D71" s="175"/>
      <c r="E71" s="192">
        <f t="shared" si="2"/>
        <v>0</v>
      </c>
      <c r="F71" s="158"/>
      <c r="G71" s="158"/>
      <c r="H71" s="136"/>
      <c r="I71" s="137"/>
    </row>
    <row r="72" spans="1:31" s="145" customFormat="1" ht="31.5" x14ac:dyDescent="0.25">
      <c r="A72" s="133" t="s">
        <v>47</v>
      </c>
      <c r="B72" s="176" t="s">
        <v>173</v>
      </c>
      <c r="C72" s="139"/>
      <c r="D72" s="139"/>
      <c r="E72" s="190">
        <f t="shared" si="2"/>
        <v>0</v>
      </c>
      <c r="F72" s="140">
        <v>0</v>
      </c>
      <c r="G72" s="140">
        <v>0</v>
      </c>
      <c r="H72" s="140">
        <v>0</v>
      </c>
      <c r="I72" s="141">
        <v>0</v>
      </c>
      <c r="J72" s="142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</row>
    <row r="73" spans="1:31" s="145" customFormat="1" ht="55.5" customHeight="1" x14ac:dyDescent="0.25">
      <c r="A73" s="133" t="s">
        <v>48</v>
      </c>
      <c r="B73" s="177" t="s">
        <v>174</v>
      </c>
      <c r="C73" s="139"/>
      <c r="D73" s="139"/>
      <c r="E73" s="190">
        <f t="shared" si="2"/>
        <v>0</v>
      </c>
      <c r="F73" s="140">
        <v>0</v>
      </c>
      <c r="G73" s="140">
        <v>0</v>
      </c>
      <c r="H73" s="140">
        <v>0</v>
      </c>
      <c r="I73" s="141">
        <v>0</v>
      </c>
      <c r="J73" s="142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</row>
    <row r="74" spans="1:31" x14ac:dyDescent="0.25">
      <c r="A74" s="133"/>
      <c r="B74" s="13" t="s">
        <v>167</v>
      </c>
      <c r="C74" s="135"/>
      <c r="D74" s="135"/>
      <c r="E74" s="190">
        <f t="shared" si="2"/>
        <v>0</v>
      </c>
      <c r="F74" s="136">
        <v>0</v>
      </c>
      <c r="G74" s="136">
        <v>0</v>
      </c>
      <c r="H74" s="136">
        <v>0</v>
      </c>
      <c r="I74" s="137">
        <v>0</v>
      </c>
    </row>
    <row r="75" spans="1:31" ht="30" x14ac:dyDescent="0.25">
      <c r="A75" s="133"/>
      <c r="B75" s="149" t="s">
        <v>168</v>
      </c>
      <c r="C75" s="135"/>
      <c r="D75" s="135"/>
      <c r="E75" s="136">
        <f t="shared" si="2"/>
        <v>0</v>
      </c>
      <c r="F75" s="136"/>
      <c r="G75" s="136"/>
      <c r="H75" s="136"/>
      <c r="I75" s="137"/>
    </row>
    <row r="76" spans="1:31" ht="45" x14ac:dyDescent="0.25">
      <c r="A76" s="150"/>
      <c r="B76" s="168" t="s">
        <v>169</v>
      </c>
      <c r="C76" s="152"/>
      <c r="D76" s="135"/>
      <c r="E76" s="136">
        <f t="shared" si="2"/>
        <v>0</v>
      </c>
      <c r="F76" s="136"/>
      <c r="G76" s="136"/>
      <c r="H76" s="136"/>
      <c r="I76" s="137"/>
    </row>
    <row r="77" spans="1:31" s="145" customFormat="1" x14ac:dyDescent="0.25">
      <c r="A77" s="133" t="s">
        <v>49</v>
      </c>
      <c r="B77" s="138" t="s">
        <v>36</v>
      </c>
      <c r="C77" s="139"/>
      <c r="D77" s="139"/>
      <c r="E77" s="136">
        <f t="shared" si="2"/>
        <v>0</v>
      </c>
      <c r="F77" s="190">
        <v>0</v>
      </c>
      <c r="G77" s="190">
        <v>0</v>
      </c>
      <c r="H77" s="190">
        <v>0</v>
      </c>
      <c r="I77" s="191">
        <v>0</v>
      </c>
      <c r="J77" s="142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s="145" customFormat="1" ht="31.5" x14ac:dyDescent="0.25">
      <c r="A78" s="133" t="s">
        <v>50</v>
      </c>
      <c r="B78" s="147" t="s">
        <v>175</v>
      </c>
      <c r="C78" s="139"/>
      <c r="D78" s="139"/>
      <c r="E78" s="136">
        <f t="shared" si="2"/>
        <v>0</v>
      </c>
      <c r="F78" s="140"/>
      <c r="G78" s="140"/>
      <c r="H78" s="140"/>
      <c r="I78" s="141"/>
      <c r="J78" s="142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</row>
    <row r="79" spans="1:31" x14ac:dyDescent="0.25">
      <c r="A79" s="133" t="s">
        <v>51</v>
      </c>
      <c r="B79" s="178" t="s">
        <v>38</v>
      </c>
      <c r="C79" s="135"/>
      <c r="D79" s="135"/>
      <c r="E79" s="136">
        <f t="shared" si="2"/>
        <v>0</v>
      </c>
      <c r="F79" s="136"/>
      <c r="G79" s="136"/>
      <c r="H79" s="136"/>
      <c r="I79" s="137"/>
    </row>
    <row r="80" spans="1:31" ht="24.75" customHeight="1" x14ac:dyDescent="0.25">
      <c r="A80" s="133" t="s">
        <v>40</v>
      </c>
      <c r="B80" s="179" t="s">
        <v>176</v>
      </c>
      <c r="C80" s="135"/>
      <c r="D80" s="135"/>
      <c r="E80" s="136">
        <f t="shared" si="2"/>
        <v>0</v>
      </c>
      <c r="F80" s="136">
        <v>0</v>
      </c>
      <c r="G80" s="136">
        <v>0</v>
      </c>
      <c r="H80" s="136">
        <v>0</v>
      </c>
      <c r="I80" s="137">
        <v>0</v>
      </c>
    </row>
    <row r="81" spans="1:9" x14ac:dyDescent="0.25">
      <c r="A81" s="133" t="s">
        <v>52</v>
      </c>
      <c r="B81" s="22" t="s">
        <v>177</v>
      </c>
      <c r="C81" s="135"/>
      <c r="D81" s="135"/>
      <c r="E81" s="136">
        <f t="shared" si="2"/>
        <v>0</v>
      </c>
      <c r="F81" s="136"/>
      <c r="G81" s="136">
        <v>0</v>
      </c>
      <c r="H81" s="136"/>
      <c r="I81" s="137">
        <v>0</v>
      </c>
    </row>
    <row r="82" spans="1:9" x14ac:dyDescent="0.25">
      <c r="A82" s="133" t="s">
        <v>53</v>
      </c>
      <c r="B82" s="22" t="s">
        <v>178</v>
      </c>
      <c r="C82" s="135"/>
      <c r="D82" s="135"/>
      <c r="E82" s="136">
        <f t="shared" si="2"/>
        <v>0</v>
      </c>
      <c r="F82" s="136">
        <v>0</v>
      </c>
      <c r="G82" s="136">
        <v>0</v>
      </c>
      <c r="H82" s="136">
        <v>0</v>
      </c>
      <c r="I82" s="137">
        <v>0</v>
      </c>
    </row>
    <row r="83" spans="1:9" x14ac:dyDescent="0.25">
      <c r="A83" s="133" t="s">
        <v>61</v>
      </c>
      <c r="B83" s="22" t="s">
        <v>179</v>
      </c>
      <c r="C83" s="135"/>
      <c r="D83" s="135"/>
      <c r="E83" s="136">
        <f t="shared" si="2"/>
        <v>0</v>
      </c>
      <c r="F83" s="136">
        <v>0</v>
      </c>
      <c r="G83" s="136">
        <v>0</v>
      </c>
      <c r="H83" s="136">
        <v>0</v>
      </c>
      <c r="I83" s="137">
        <v>0</v>
      </c>
    </row>
    <row r="84" spans="1:9" ht="36" customHeight="1" x14ac:dyDescent="0.25">
      <c r="A84" s="133" t="s">
        <v>62</v>
      </c>
      <c r="B84" s="180" t="s">
        <v>180</v>
      </c>
      <c r="C84" s="135"/>
      <c r="D84" s="135"/>
      <c r="E84" s="136">
        <f t="shared" si="2"/>
        <v>0</v>
      </c>
      <c r="F84" s="136">
        <v>0</v>
      </c>
      <c r="G84" s="136">
        <v>0</v>
      </c>
      <c r="H84" s="136">
        <v>0</v>
      </c>
      <c r="I84" s="136">
        <v>0</v>
      </c>
    </row>
    <row r="85" spans="1:9" ht="31.5" x14ac:dyDescent="0.25">
      <c r="A85" s="133" t="s">
        <v>63</v>
      </c>
      <c r="B85" s="22" t="s">
        <v>181</v>
      </c>
      <c r="C85" s="135"/>
      <c r="D85" s="135"/>
      <c r="E85" s="136">
        <f t="shared" si="2"/>
        <v>0</v>
      </c>
      <c r="F85" s="136">
        <v>0</v>
      </c>
      <c r="G85" s="136">
        <v>0</v>
      </c>
      <c r="H85" s="136">
        <v>0</v>
      </c>
      <c r="I85" s="136">
        <v>0</v>
      </c>
    </row>
    <row r="86" spans="1:9" x14ac:dyDescent="0.25">
      <c r="A86" s="133" t="s">
        <v>64</v>
      </c>
      <c r="B86" s="178" t="s">
        <v>182</v>
      </c>
      <c r="C86" s="135"/>
      <c r="D86" s="135"/>
      <c r="E86" s="136">
        <f t="shared" si="2"/>
        <v>0</v>
      </c>
      <c r="F86" s="136">
        <v>0</v>
      </c>
      <c r="G86" s="136">
        <v>0</v>
      </c>
      <c r="H86" s="136">
        <v>0</v>
      </c>
      <c r="I86" s="136">
        <v>0</v>
      </c>
    </row>
    <row r="87" spans="1:9" ht="15.75" customHeight="1" x14ac:dyDescent="0.25">
      <c r="A87" s="133" t="s">
        <v>65</v>
      </c>
      <c r="B87" s="22" t="s">
        <v>183</v>
      </c>
      <c r="C87" s="135"/>
      <c r="D87" s="135"/>
      <c r="E87" s="136">
        <f t="shared" si="2"/>
        <v>0</v>
      </c>
      <c r="F87" s="136">
        <v>0</v>
      </c>
      <c r="G87" s="136">
        <v>0</v>
      </c>
      <c r="H87" s="136">
        <v>0</v>
      </c>
      <c r="I87" s="136">
        <v>0</v>
      </c>
    </row>
    <row r="88" spans="1:9" ht="31.5" x14ac:dyDescent="0.25">
      <c r="A88" s="133" t="s">
        <v>184</v>
      </c>
      <c r="B88" s="178" t="s">
        <v>185</v>
      </c>
      <c r="C88" s="135"/>
      <c r="D88" s="135"/>
      <c r="E88" s="136">
        <f t="shared" si="2"/>
        <v>0</v>
      </c>
      <c r="F88" s="136"/>
      <c r="G88" s="136"/>
      <c r="H88" s="136"/>
      <c r="I88" s="137"/>
    </row>
    <row r="89" spans="1:9" ht="31.5" x14ac:dyDescent="0.25">
      <c r="A89" s="150" t="s">
        <v>68</v>
      </c>
      <c r="B89" s="28" t="s">
        <v>186</v>
      </c>
      <c r="C89" s="152"/>
      <c r="D89" s="135"/>
      <c r="E89" s="140">
        <f>F89+G89+H89+I89</f>
        <v>0</v>
      </c>
      <c r="F89" s="140">
        <f>F90+F94</f>
        <v>0</v>
      </c>
      <c r="G89" s="140">
        <f>G90+G94</f>
        <v>0</v>
      </c>
      <c r="H89" s="140">
        <f>H90+H94</f>
        <v>0</v>
      </c>
      <c r="I89" s="141">
        <f>I90+I94</f>
        <v>0</v>
      </c>
    </row>
    <row r="90" spans="1:9" ht="47.25" x14ac:dyDescent="0.25">
      <c r="A90" s="487" t="s">
        <v>70</v>
      </c>
      <c r="B90" s="10" t="s">
        <v>187</v>
      </c>
      <c r="C90" s="152"/>
      <c r="D90" s="135"/>
      <c r="E90" s="136">
        <f t="shared" ref="E90:E99" si="3">F90+G90+H90+I90</f>
        <v>0</v>
      </c>
      <c r="F90" s="136">
        <v>0</v>
      </c>
      <c r="G90" s="136">
        <v>0</v>
      </c>
      <c r="H90" s="136">
        <v>0</v>
      </c>
      <c r="I90" s="137"/>
    </row>
    <row r="91" spans="1:9" x14ac:dyDescent="0.25">
      <c r="A91" s="488"/>
      <c r="B91" s="13" t="s">
        <v>167</v>
      </c>
      <c r="C91" s="152"/>
      <c r="D91" s="135"/>
      <c r="E91" s="136">
        <f t="shared" si="3"/>
        <v>0</v>
      </c>
      <c r="F91" s="136"/>
      <c r="G91" s="136"/>
      <c r="H91" s="136"/>
      <c r="I91" s="137"/>
    </row>
    <row r="92" spans="1:9" ht="51.75" customHeight="1" x14ac:dyDescent="0.25">
      <c r="A92" s="488"/>
      <c r="B92" s="149" t="s">
        <v>168</v>
      </c>
      <c r="C92" s="152"/>
      <c r="D92" s="135"/>
      <c r="E92" s="136">
        <f t="shared" si="3"/>
        <v>0</v>
      </c>
      <c r="F92" s="136"/>
      <c r="G92" s="136"/>
      <c r="H92" s="136"/>
      <c r="I92" s="137"/>
    </row>
    <row r="93" spans="1:9" ht="48" customHeight="1" x14ac:dyDescent="0.25">
      <c r="A93" s="489"/>
      <c r="B93" s="168" t="s">
        <v>169</v>
      </c>
      <c r="C93" s="152"/>
      <c r="D93" s="135"/>
      <c r="E93" s="136">
        <f t="shared" si="3"/>
        <v>0</v>
      </c>
      <c r="F93" s="136"/>
      <c r="G93" s="136"/>
      <c r="H93" s="136"/>
      <c r="I93" s="137"/>
    </row>
    <row r="94" spans="1:9" ht="32.25" customHeight="1" x14ac:dyDescent="0.25">
      <c r="A94" s="487" t="s">
        <v>72</v>
      </c>
      <c r="B94" s="176" t="s">
        <v>188</v>
      </c>
      <c r="C94" s="152"/>
      <c r="D94" s="135"/>
      <c r="E94" s="136">
        <f t="shared" si="3"/>
        <v>0</v>
      </c>
      <c r="F94" s="136"/>
      <c r="G94" s="136"/>
      <c r="H94" s="136"/>
      <c r="I94" s="137"/>
    </row>
    <row r="95" spans="1:9" ht="21.75" customHeight="1" x14ac:dyDescent="0.25">
      <c r="A95" s="488"/>
      <c r="B95" s="13" t="s">
        <v>189</v>
      </c>
      <c r="C95" s="152"/>
      <c r="D95" s="135"/>
      <c r="E95" s="136">
        <f t="shared" si="3"/>
        <v>0</v>
      </c>
      <c r="F95" s="136"/>
      <c r="G95" s="136"/>
      <c r="H95" s="136"/>
      <c r="I95" s="137"/>
    </row>
    <row r="96" spans="1:9" ht="30" x14ac:dyDescent="0.25">
      <c r="A96" s="488"/>
      <c r="B96" s="13" t="s">
        <v>168</v>
      </c>
      <c r="C96" s="152"/>
      <c r="D96" s="135"/>
      <c r="E96" s="136">
        <f t="shared" si="3"/>
        <v>0</v>
      </c>
      <c r="F96" s="136"/>
      <c r="G96" s="136"/>
      <c r="H96" s="136"/>
      <c r="I96" s="137"/>
    </row>
    <row r="97" spans="1:9" ht="45.75" customHeight="1" x14ac:dyDescent="0.25">
      <c r="A97" s="488"/>
      <c r="B97" s="13" t="s">
        <v>190</v>
      </c>
      <c r="C97" s="152"/>
      <c r="D97" s="135"/>
      <c r="E97" s="136">
        <f t="shared" si="3"/>
        <v>0</v>
      </c>
      <c r="F97" s="136"/>
      <c r="G97" s="136"/>
      <c r="H97" s="136"/>
      <c r="I97" s="137"/>
    </row>
    <row r="98" spans="1:9" ht="49.5" customHeight="1" x14ac:dyDescent="0.25">
      <c r="A98" s="489"/>
      <c r="B98" s="168" t="s">
        <v>169</v>
      </c>
      <c r="C98" s="152"/>
      <c r="D98" s="135"/>
      <c r="E98" s="136">
        <f t="shared" si="3"/>
        <v>0</v>
      </c>
      <c r="F98" s="136"/>
      <c r="G98" s="136"/>
      <c r="H98" s="136"/>
      <c r="I98" s="137"/>
    </row>
    <row r="99" spans="1:9" ht="31.5" x14ac:dyDescent="0.25">
      <c r="A99" s="133" t="s">
        <v>74</v>
      </c>
      <c r="B99" s="181" t="s">
        <v>73</v>
      </c>
      <c r="C99" s="135"/>
      <c r="D99" s="135"/>
      <c r="E99" s="140">
        <f t="shared" si="3"/>
        <v>0</v>
      </c>
      <c r="F99" s="140">
        <f>F100+F101</f>
        <v>0</v>
      </c>
      <c r="G99" s="140">
        <f>G100+G101</f>
        <v>0</v>
      </c>
      <c r="H99" s="140">
        <f>H100+H101</f>
        <v>0</v>
      </c>
      <c r="I99" s="141">
        <f>I100+I101</f>
        <v>0</v>
      </c>
    </row>
    <row r="100" spans="1:9" x14ac:dyDescent="0.25">
      <c r="A100" s="133" t="s">
        <v>75</v>
      </c>
      <c r="B100" s="22" t="s">
        <v>19</v>
      </c>
      <c r="C100" s="135"/>
      <c r="D100" s="135"/>
      <c r="E100" s="136">
        <f>F100+G100+H100+I100</f>
        <v>0</v>
      </c>
      <c r="F100" s="190"/>
      <c r="G100" s="190"/>
      <c r="H100" s="190"/>
      <c r="I100" s="191"/>
    </row>
    <row r="101" spans="1:9" x14ac:dyDescent="0.25">
      <c r="A101" s="133" t="s">
        <v>76</v>
      </c>
      <c r="B101" s="22" t="s">
        <v>191</v>
      </c>
      <c r="C101" s="135"/>
      <c r="D101" s="135"/>
      <c r="E101" s="136">
        <f>F101+G101+H101+I101</f>
        <v>0</v>
      </c>
      <c r="F101" s="136"/>
      <c r="G101" s="136"/>
      <c r="H101" s="136"/>
      <c r="I101" s="137"/>
    </row>
    <row r="102" spans="1:9" x14ac:dyDescent="0.25">
      <c r="A102" s="133"/>
      <c r="B102" s="182"/>
      <c r="C102" s="135"/>
      <c r="D102" s="135"/>
      <c r="E102" s="136"/>
      <c r="F102" s="136"/>
      <c r="G102" s="136"/>
      <c r="H102" s="136"/>
      <c r="I102" s="137"/>
    </row>
    <row r="103" spans="1:9" ht="23.25" customHeight="1" x14ac:dyDescent="0.25">
      <c r="A103" s="133" t="s">
        <v>79</v>
      </c>
      <c r="B103" s="183" t="s">
        <v>77</v>
      </c>
      <c r="C103" s="135"/>
      <c r="D103" s="135"/>
      <c r="E103" s="140">
        <f>E36</f>
        <v>0</v>
      </c>
      <c r="F103" s="140">
        <f>F36</f>
        <v>0</v>
      </c>
      <c r="G103" s="140">
        <f>G36</f>
        <v>0</v>
      </c>
      <c r="H103" s="140">
        <f>H36</f>
        <v>0</v>
      </c>
      <c r="I103" s="141">
        <f>I36</f>
        <v>0</v>
      </c>
    </row>
    <row r="104" spans="1:9" ht="24.75" customHeight="1" x14ac:dyDescent="0.25">
      <c r="A104" s="487" t="s">
        <v>192</v>
      </c>
      <c r="B104" s="183" t="s">
        <v>193</v>
      </c>
      <c r="C104" s="135"/>
      <c r="D104" s="135"/>
      <c r="E104" s="140">
        <f>E58+E89+E99</f>
        <v>0</v>
      </c>
      <c r="F104" s="148">
        <f>F58+F89+F99</f>
        <v>0</v>
      </c>
      <c r="G104" s="148">
        <f>G58+G89+G99</f>
        <v>0</v>
      </c>
      <c r="H104" s="148">
        <f>H58+H89+H99</f>
        <v>0</v>
      </c>
      <c r="I104" s="148">
        <f>I58+I89+I99</f>
        <v>0</v>
      </c>
    </row>
    <row r="105" spans="1:9" ht="23.25" customHeight="1" x14ac:dyDescent="0.25">
      <c r="A105" s="488"/>
      <c r="B105" s="13" t="s">
        <v>189</v>
      </c>
      <c r="C105" s="135"/>
      <c r="D105" s="135"/>
      <c r="E105" s="136">
        <f>E61+E65+E67+E69+E74+E91+E95</f>
        <v>0</v>
      </c>
      <c r="F105" s="136">
        <f>F61+F65+F67+F69+F74+F91+F95</f>
        <v>0</v>
      </c>
      <c r="G105" s="136">
        <f>G61+G65+G67+G69+G74+G91+G95</f>
        <v>0</v>
      </c>
      <c r="H105" s="136">
        <f>H61+H65+H67+H69+H74+H91+H95</f>
        <v>0</v>
      </c>
      <c r="I105" s="137">
        <f>I61+I65+I67+I69+I74+I91+I95</f>
        <v>0</v>
      </c>
    </row>
    <row r="106" spans="1:9" ht="36.75" customHeight="1" x14ac:dyDescent="0.25">
      <c r="A106" s="488"/>
      <c r="B106" s="13" t="s">
        <v>168</v>
      </c>
      <c r="C106" s="135"/>
      <c r="D106" s="135"/>
      <c r="E106" s="136">
        <f>E62+E70+E75+E92+E96</f>
        <v>0</v>
      </c>
      <c r="F106" s="136">
        <f>F62+F70+F75+F92+F96</f>
        <v>0</v>
      </c>
      <c r="G106" s="136">
        <f>G62+G70+G75+G92+G96</f>
        <v>0</v>
      </c>
      <c r="H106" s="136">
        <f>H62+H70+H75+H92+H96</f>
        <v>0</v>
      </c>
      <c r="I106" s="137">
        <f>I62+I70+I75+I92+I96</f>
        <v>0</v>
      </c>
    </row>
    <row r="107" spans="1:9" ht="20.25" customHeight="1" x14ac:dyDescent="0.25">
      <c r="A107" s="488"/>
      <c r="B107" s="13" t="s">
        <v>190</v>
      </c>
      <c r="C107" s="135"/>
      <c r="D107" s="135"/>
      <c r="E107" s="136">
        <f>E97</f>
        <v>0</v>
      </c>
      <c r="F107" s="136">
        <f t="shared" ref="F107:I108" si="4">F97</f>
        <v>0</v>
      </c>
      <c r="G107" s="136">
        <f t="shared" si="4"/>
        <v>0</v>
      </c>
      <c r="H107" s="136">
        <f t="shared" si="4"/>
        <v>0</v>
      </c>
      <c r="I107" s="137">
        <f t="shared" si="4"/>
        <v>0</v>
      </c>
    </row>
    <row r="108" spans="1:9" ht="44.25" customHeight="1" x14ac:dyDescent="0.25">
      <c r="A108" s="489"/>
      <c r="B108" s="168" t="s">
        <v>169</v>
      </c>
      <c r="C108" s="135"/>
      <c r="D108" s="135"/>
      <c r="E108" s="136">
        <f>E98</f>
        <v>0</v>
      </c>
      <c r="F108" s="136">
        <f t="shared" si="4"/>
        <v>0</v>
      </c>
      <c r="G108" s="136">
        <f t="shared" si="4"/>
        <v>0</v>
      </c>
      <c r="H108" s="136">
        <f t="shared" si="4"/>
        <v>0</v>
      </c>
      <c r="I108" s="137">
        <f t="shared" si="4"/>
        <v>0</v>
      </c>
    </row>
    <row r="109" spans="1:9" x14ac:dyDescent="0.25">
      <c r="A109" s="133"/>
      <c r="B109" s="182"/>
      <c r="C109" s="135"/>
      <c r="D109" s="135"/>
      <c r="E109" s="136"/>
      <c r="F109" s="136"/>
      <c r="G109" s="136"/>
      <c r="H109" s="136"/>
      <c r="I109" s="137"/>
    </row>
    <row r="110" spans="1:9" ht="22.5" customHeight="1" x14ac:dyDescent="0.25">
      <c r="A110" s="133" t="s">
        <v>194</v>
      </c>
      <c r="B110" s="183" t="s">
        <v>195</v>
      </c>
      <c r="C110" s="135"/>
      <c r="D110" s="135"/>
      <c r="E110" s="140">
        <f>E103-E104</f>
        <v>0</v>
      </c>
      <c r="F110" s="140">
        <f>F111+F112</f>
        <v>0</v>
      </c>
      <c r="G110" s="140">
        <f>G111+G112</f>
        <v>0</v>
      </c>
      <c r="H110" s="140">
        <f>H111+H112</f>
        <v>0</v>
      </c>
      <c r="I110" s="141">
        <f>I111+I112</f>
        <v>0</v>
      </c>
    </row>
    <row r="111" spans="1:9" x14ac:dyDescent="0.25">
      <c r="A111" s="133" t="s">
        <v>196</v>
      </c>
      <c r="B111" s="10" t="s">
        <v>83</v>
      </c>
      <c r="C111" s="135"/>
      <c r="D111" s="135"/>
      <c r="E111" s="136">
        <f>F111+G111+H111+I111</f>
        <v>0</v>
      </c>
      <c r="F111" s="136"/>
      <c r="G111" s="136"/>
      <c r="H111" s="136"/>
      <c r="I111" s="137"/>
    </row>
    <row r="112" spans="1:9" x14ac:dyDescent="0.25">
      <c r="A112" s="133" t="s">
        <v>197</v>
      </c>
      <c r="B112" s="10" t="s">
        <v>84</v>
      </c>
      <c r="C112" s="135"/>
      <c r="D112" s="135"/>
      <c r="E112" s="136">
        <f>F112+G112+H112+I112</f>
        <v>0</v>
      </c>
      <c r="F112" s="136">
        <f>F103-F104</f>
        <v>0</v>
      </c>
      <c r="G112" s="136">
        <f>G103-G104</f>
        <v>0</v>
      </c>
      <c r="H112" s="136">
        <f>H103-H104</f>
        <v>0</v>
      </c>
      <c r="I112" s="136">
        <f>I103-I104</f>
        <v>0</v>
      </c>
    </row>
    <row r="113" spans="1:9" ht="16.5" thickBot="1" x14ac:dyDescent="0.3">
      <c r="A113" s="101"/>
      <c r="B113" s="184"/>
      <c r="C113" s="185"/>
      <c r="D113" s="185"/>
      <c r="E113" s="186"/>
      <c r="F113" s="186"/>
      <c r="G113" s="186"/>
      <c r="H113" s="186"/>
      <c r="I113" s="187"/>
    </row>
    <row r="114" spans="1:9" x14ac:dyDescent="0.25">
      <c r="A114" s="188"/>
    </row>
    <row r="115" spans="1:9" x14ac:dyDescent="0.25">
      <c r="A115" s="188"/>
    </row>
    <row r="116" spans="1:9" x14ac:dyDescent="0.25">
      <c r="A116" s="188"/>
    </row>
    <row r="117" spans="1:9" x14ac:dyDescent="0.25">
      <c r="A117" s="188"/>
    </row>
    <row r="118" spans="1:9" x14ac:dyDescent="0.25">
      <c r="A118" s="188"/>
    </row>
    <row r="119" spans="1:9" x14ac:dyDescent="0.25">
      <c r="A119" s="188"/>
    </row>
    <row r="120" spans="1:9" ht="27" customHeight="1" x14ac:dyDescent="0.25">
      <c r="A120" s="188"/>
      <c r="B120" s="490" t="s">
        <v>198</v>
      </c>
      <c r="C120" s="490"/>
    </row>
    <row r="121" spans="1:9" ht="12.75" customHeight="1" x14ac:dyDescent="0.25">
      <c r="A121" s="188"/>
    </row>
    <row r="122" spans="1:9" ht="31.5" customHeight="1" x14ac:dyDescent="0.25">
      <c r="A122" s="188"/>
      <c r="B122" s="490" t="s">
        <v>199</v>
      </c>
      <c r="C122" s="490"/>
      <c r="D122" s="490"/>
    </row>
    <row r="123" spans="1:9" ht="12.75" customHeight="1" x14ac:dyDescent="0.25">
      <c r="A123" s="188"/>
      <c r="B123" s="189"/>
      <c r="C123" s="189"/>
      <c r="D123" s="189"/>
    </row>
    <row r="124" spans="1:9" ht="26.25" customHeight="1" x14ac:dyDescent="0.25">
      <c r="A124" s="188"/>
      <c r="B124" s="490" t="s">
        <v>200</v>
      </c>
      <c r="C124" s="490"/>
    </row>
    <row r="125" spans="1:9" x14ac:dyDescent="0.25">
      <c r="A125" s="188"/>
    </row>
    <row r="126" spans="1:9" x14ac:dyDescent="0.25">
      <c r="A126" s="188"/>
    </row>
    <row r="127" spans="1:9" x14ac:dyDescent="0.25">
      <c r="A127" s="188"/>
    </row>
    <row r="128" spans="1:9" x14ac:dyDescent="0.25">
      <c r="A128" s="188"/>
    </row>
    <row r="129" spans="1:1" x14ac:dyDescent="0.25">
      <c r="A129" s="188"/>
    </row>
    <row r="130" spans="1:1" x14ac:dyDescent="0.25">
      <c r="A130" s="188"/>
    </row>
    <row r="131" spans="1:1" x14ac:dyDescent="0.25">
      <c r="A131" s="188"/>
    </row>
    <row r="132" spans="1:1" x14ac:dyDescent="0.25">
      <c r="A132" s="188"/>
    </row>
    <row r="133" spans="1:1" x14ac:dyDescent="0.25">
      <c r="A133" s="188"/>
    </row>
    <row r="134" spans="1:1" x14ac:dyDescent="0.25">
      <c r="A134" s="188"/>
    </row>
    <row r="135" spans="1:1" x14ac:dyDescent="0.25">
      <c r="A135" s="188"/>
    </row>
    <row r="136" spans="1:1" x14ac:dyDescent="0.25">
      <c r="A136" s="188"/>
    </row>
    <row r="137" spans="1:1" x14ac:dyDescent="0.25">
      <c r="A137" s="188"/>
    </row>
    <row r="138" spans="1:1" x14ac:dyDescent="0.25">
      <c r="A138" s="188"/>
    </row>
    <row r="139" spans="1:1" x14ac:dyDescent="0.25">
      <c r="A139" s="188"/>
    </row>
    <row r="140" spans="1:1" x14ac:dyDescent="0.25">
      <c r="A140" s="188"/>
    </row>
    <row r="141" spans="1:1" x14ac:dyDescent="0.25">
      <c r="A141" s="188"/>
    </row>
    <row r="142" spans="1:1" x14ac:dyDescent="0.25">
      <c r="A142" s="188"/>
    </row>
    <row r="143" spans="1:1" x14ac:dyDescent="0.25">
      <c r="A143" s="188"/>
    </row>
    <row r="144" spans="1:1" x14ac:dyDescent="0.25">
      <c r="A144" s="188"/>
    </row>
    <row r="145" spans="1:1" x14ac:dyDescent="0.25">
      <c r="A145" s="188"/>
    </row>
    <row r="146" spans="1:1" x14ac:dyDescent="0.25">
      <c r="A146" s="188"/>
    </row>
    <row r="147" spans="1:1" x14ac:dyDescent="0.25">
      <c r="A147" s="188"/>
    </row>
    <row r="148" spans="1:1" x14ac:dyDescent="0.25">
      <c r="A148" s="188"/>
    </row>
    <row r="149" spans="1:1" x14ac:dyDescent="0.25">
      <c r="A149" s="188"/>
    </row>
    <row r="150" spans="1:1" x14ac:dyDescent="0.25">
      <c r="A150" s="188"/>
    </row>
    <row r="151" spans="1:1" x14ac:dyDescent="0.25">
      <c r="A151" s="188"/>
    </row>
    <row r="152" spans="1:1" x14ac:dyDescent="0.25">
      <c r="A152" s="188"/>
    </row>
    <row r="153" spans="1:1" x14ac:dyDescent="0.25">
      <c r="A153" s="188"/>
    </row>
    <row r="154" spans="1:1" x14ac:dyDescent="0.25">
      <c r="A154" s="188"/>
    </row>
    <row r="155" spans="1:1" x14ac:dyDescent="0.25">
      <c r="A155" s="188"/>
    </row>
    <row r="156" spans="1:1" x14ac:dyDescent="0.25">
      <c r="A156" s="188"/>
    </row>
    <row r="157" spans="1:1" x14ac:dyDescent="0.25">
      <c r="A157" s="188"/>
    </row>
    <row r="158" spans="1:1" x14ac:dyDescent="0.25">
      <c r="A158" s="188"/>
    </row>
    <row r="159" spans="1:1" x14ac:dyDescent="0.25">
      <c r="A159" s="188"/>
    </row>
    <row r="160" spans="1:1" x14ac:dyDescent="0.25">
      <c r="A160" s="188"/>
    </row>
    <row r="161" spans="1:1" x14ac:dyDescent="0.25">
      <c r="A161" s="188"/>
    </row>
    <row r="162" spans="1:1" x14ac:dyDescent="0.25">
      <c r="A162" s="188"/>
    </row>
    <row r="163" spans="1:1" x14ac:dyDescent="0.25">
      <c r="A163" s="188"/>
    </row>
    <row r="164" spans="1:1" x14ac:dyDescent="0.25">
      <c r="A164" s="188"/>
    </row>
    <row r="165" spans="1:1" x14ac:dyDescent="0.25">
      <c r="A165" s="188"/>
    </row>
    <row r="166" spans="1:1" x14ac:dyDescent="0.25">
      <c r="A166" s="188"/>
    </row>
    <row r="167" spans="1:1" x14ac:dyDescent="0.25">
      <c r="A167" s="188"/>
    </row>
    <row r="168" spans="1:1" x14ac:dyDescent="0.25">
      <c r="A168" s="188"/>
    </row>
    <row r="169" spans="1:1" x14ac:dyDescent="0.25">
      <c r="A169" s="188"/>
    </row>
    <row r="170" spans="1:1" x14ac:dyDescent="0.25">
      <c r="A170" s="188"/>
    </row>
    <row r="171" spans="1:1" x14ac:dyDescent="0.25">
      <c r="A171" s="188"/>
    </row>
    <row r="172" spans="1:1" x14ac:dyDescent="0.25">
      <c r="A172" s="188"/>
    </row>
    <row r="173" spans="1:1" x14ac:dyDescent="0.25">
      <c r="A173" s="188"/>
    </row>
    <row r="174" spans="1:1" x14ac:dyDescent="0.25">
      <c r="A174" s="188"/>
    </row>
    <row r="175" spans="1:1" x14ac:dyDescent="0.25">
      <c r="A175" s="188"/>
    </row>
    <row r="176" spans="1:1" x14ac:dyDescent="0.25">
      <c r="A176" s="188"/>
    </row>
    <row r="177" spans="1:1" x14ac:dyDescent="0.25">
      <c r="A177" s="188"/>
    </row>
    <row r="178" spans="1:1" x14ac:dyDescent="0.25">
      <c r="A178" s="188"/>
    </row>
    <row r="179" spans="1:1" x14ac:dyDescent="0.25">
      <c r="A179" s="188"/>
    </row>
    <row r="180" spans="1:1" x14ac:dyDescent="0.25">
      <c r="A180" s="188"/>
    </row>
    <row r="181" spans="1:1" x14ac:dyDescent="0.25">
      <c r="A181" s="188"/>
    </row>
    <row r="182" spans="1:1" x14ac:dyDescent="0.25">
      <c r="A182" s="188"/>
    </row>
    <row r="183" spans="1:1" x14ac:dyDescent="0.25">
      <c r="A183" s="188"/>
    </row>
    <row r="184" spans="1:1" x14ac:dyDescent="0.25">
      <c r="A184" s="188"/>
    </row>
    <row r="185" spans="1:1" x14ac:dyDescent="0.25">
      <c r="A185" s="188"/>
    </row>
    <row r="186" spans="1:1" x14ac:dyDescent="0.25">
      <c r="A186" s="188"/>
    </row>
    <row r="187" spans="1:1" x14ac:dyDescent="0.25">
      <c r="A187" s="188"/>
    </row>
    <row r="188" spans="1:1" x14ac:dyDescent="0.25">
      <c r="A188" s="188"/>
    </row>
    <row r="189" spans="1:1" x14ac:dyDescent="0.25">
      <c r="A189" s="188"/>
    </row>
    <row r="190" spans="1:1" x14ac:dyDescent="0.25">
      <c r="A190" s="188"/>
    </row>
    <row r="191" spans="1:1" x14ac:dyDescent="0.25">
      <c r="A191" s="188"/>
    </row>
    <row r="192" spans="1:1" x14ac:dyDescent="0.25">
      <c r="A192" s="188"/>
    </row>
    <row r="193" spans="1:1" x14ac:dyDescent="0.25">
      <c r="A193" s="188"/>
    </row>
    <row r="194" spans="1:1" x14ac:dyDescent="0.25">
      <c r="A194" s="188"/>
    </row>
    <row r="195" spans="1:1" x14ac:dyDescent="0.25">
      <c r="A195" s="188"/>
    </row>
    <row r="196" spans="1:1" x14ac:dyDescent="0.25">
      <c r="A196" s="188"/>
    </row>
    <row r="197" spans="1:1" x14ac:dyDescent="0.25">
      <c r="A197" s="188"/>
    </row>
    <row r="198" spans="1:1" x14ac:dyDescent="0.25">
      <c r="A198" s="188"/>
    </row>
    <row r="199" spans="1:1" x14ac:dyDescent="0.25">
      <c r="A199" s="188"/>
    </row>
    <row r="200" spans="1:1" x14ac:dyDescent="0.25">
      <c r="A200" s="188"/>
    </row>
    <row r="201" spans="1:1" x14ac:dyDescent="0.25">
      <c r="A201" s="188"/>
    </row>
    <row r="202" spans="1:1" x14ac:dyDescent="0.25">
      <c r="A202" s="188"/>
    </row>
    <row r="203" spans="1:1" x14ac:dyDescent="0.25">
      <c r="A203" s="188"/>
    </row>
    <row r="204" spans="1:1" x14ac:dyDescent="0.25">
      <c r="A204" s="188"/>
    </row>
    <row r="205" spans="1:1" x14ac:dyDescent="0.25">
      <c r="A205" s="188"/>
    </row>
    <row r="206" spans="1:1" x14ac:dyDescent="0.25">
      <c r="A206" s="188"/>
    </row>
    <row r="207" spans="1:1" x14ac:dyDescent="0.25">
      <c r="A207" s="188"/>
    </row>
    <row r="208" spans="1:1" x14ac:dyDescent="0.25">
      <c r="A208" s="188"/>
    </row>
    <row r="209" spans="1:1" x14ac:dyDescent="0.25">
      <c r="A209" s="188"/>
    </row>
    <row r="210" spans="1:1" x14ac:dyDescent="0.25">
      <c r="A210" s="188"/>
    </row>
    <row r="211" spans="1:1" x14ac:dyDescent="0.25">
      <c r="A211" s="188"/>
    </row>
    <row r="212" spans="1:1" x14ac:dyDescent="0.25">
      <c r="A212" s="188"/>
    </row>
    <row r="213" spans="1:1" x14ac:dyDescent="0.25">
      <c r="A213" s="188"/>
    </row>
    <row r="214" spans="1:1" x14ac:dyDescent="0.25">
      <c r="A214" s="188"/>
    </row>
    <row r="215" spans="1:1" x14ac:dyDescent="0.25">
      <c r="A215" s="188"/>
    </row>
    <row r="216" spans="1:1" x14ac:dyDescent="0.25">
      <c r="A216" s="188"/>
    </row>
    <row r="217" spans="1:1" x14ac:dyDescent="0.25">
      <c r="A217" s="188"/>
    </row>
    <row r="218" spans="1:1" x14ac:dyDescent="0.25">
      <c r="A218" s="188"/>
    </row>
    <row r="219" spans="1:1" x14ac:dyDescent="0.25">
      <c r="A219" s="188"/>
    </row>
    <row r="220" spans="1:1" x14ac:dyDescent="0.25">
      <c r="A220" s="188"/>
    </row>
    <row r="221" spans="1:1" x14ac:dyDescent="0.25">
      <c r="A221" s="188"/>
    </row>
    <row r="222" spans="1:1" x14ac:dyDescent="0.25">
      <c r="A222" s="188"/>
    </row>
    <row r="223" spans="1:1" x14ac:dyDescent="0.25">
      <c r="A223" s="188"/>
    </row>
    <row r="224" spans="1:1" x14ac:dyDescent="0.25">
      <c r="A224" s="188"/>
    </row>
    <row r="225" spans="1:1" x14ac:dyDescent="0.25">
      <c r="A225" s="188"/>
    </row>
    <row r="226" spans="1:1" x14ac:dyDescent="0.25">
      <c r="A226" s="188"/>
    </row>
    <row r="227" spans="1:1" x14ac:dyDescent="0.25">
      <c r="A227" s="188"/>
    </row>
    <row r="228" spans="1:1" x14ac:dyDescent="0.25">
      <c r="A228" s="188"/>
    </row>
    <row r="229" spans="1:1" x14ac:dyDescent="0.25">
      <c r="A229" s="188"/>
    </row>
    <row r="230" spans="1:1" x14ac:dyDescent="0.25">
      <c r="A230" s="188"/>
    </row>
    <row r="231" spans="1:1" x14ac:dyDescent="0.25">
      <c r="A231" s="188"/>
    </row>
    <row r="232" spans="1:1" x14ac:dyDescent="0.25">
      <c r="A232" s="188"/>
    </row>
    <row r="233" spans="1:1" x14ac:dyDescent="0.25">
      <c r="A233" s="188"/>
    </row>
    <row r="234" spans="1:1" x14ac:dyDescent="0.25">
      <c r="A234" s="188"/>
    </row>
    <row r="235" spans="1:1" x14ac:dyDescent="0.25">
      <c r="A235" s="188"/>
    </row>
    <row r="236" spans="1:1" x14ac:dyDescent="0.25">
      <c r="A236" s="188"/>
    </row>
    <row r="237" spans="1:1" x14ac:dyDescent="0.25">
      <c r="A237" s="188"/>
    </row>
  </sheetData>
  <mergeCells count="40">
    <mergeCell ref="A104:A108"/>
    <mergeCell ref="B120:C120"/>
    <mergeCell ref="B122:D122"/>
    <mergeCell ref="B124:C124"/>
    <mergeCell ref="A48:A54"/>
    <mergeCell ref="A60:A63"/>
    <mergeCell ref="A64:A65"/>
    <mergeCell ref="A66:A67"/>
    <mergeCell ref="A90:A93"/>
    <mergeCell ref="A94:A98"/>
    <mergeCell ref="F33:H33"/>
    <mergeCell ref="A34:A35"/>
    <mergeCell ref="B34:B35"/>
    <mergeCell ref="C34:C35"/>
    <mergeCell ref="D34:D35"/>
    <mergeCell ref="E34:E35"/>
    <mergeCell ref="F34:I34"/>
    <mergeCell ref="C32:E32"/>
    <mergeCell ref="E19:F19"/>
    <mergeCell ref="G19:I19"/>
    <mergeCell ref="E20:F20"/>
    <mergeCell ref="G20:I20"/>
    <mergeCell ref="G21:I21"/>
    <mergeCell ref="G22:I22"/>
    <mergeCell ref="B28:H28"/>
    <mergeCell ref="B29:H29"/>
    <mergeCell ref="B30:H30"/>
    <mergeCell ref="B31:H31"/>
    <mergeCell ref="E16:F16"/>
    <mergeCell ref="G16:I16"/>
    <mergeCell ref="E17:F17"/>
    <mergeCell ref="G17:I17"/>
    <mergeCell ref="E18:F18"/>
    <mergeCell ref="G18:I18"/>
    <mergeCell ref="G15:I15"/>
    <mergeCell ref="E6:F6"/>
    <mergeCell ref="G12:I12"/>
    <mergeCell ref="G13:I13"/>
    <mergeCell ref="E14:F14"/>
    <mergeCell ref="G14:I14"/>
  </mergeCells>
  <pageMargins left="0.70866141732283472" right="0.70866141732283472" top="0.74803149606299213" bottom="0.74803149606299213" header="0.31496062992125984" footer="0.31496062992125984"/>
  <pageSetup paperSize="9"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3"/>
  <sheetViews>
    <sheetView tabSelected="1" topLeftCell="A106" zoomScaleNormal="100" workbookViewId="0">
      <selection activeCell="P73" sqref="P73"/>
    </sheetView>
  </sheetViews>
  <sheetFormatPr defaultColWidth="8.85546875" defaultRowHeight="15.75" x14ac:dyDescent="0.25"/>
  <cols>
    <col min="1" max="1" width="8.7109375" style="223" customWidth="1"/>
    <col min="2" max="2" width="44.140625" style="225" customWidth="1"/>
    <col min="3" max="3" width="15.7109375" style="128" customWidth="1"/>
    <col min="4" max="4" width="15.140625" style="128" customWidth="1"/>
    <col min="5" max="5" width="15.28515625" style="128" customWidth="1"/>
    <col min="6" max="9" width="10.7109375" style="128" customWidth="1"/>
    <col min="10" max="10" width="36.7109375" style="230" customWidth="1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1" spans="1:31" x14ac:dyDescent="0.25">
      <c r="H1" s="491" t="s">
        <v>394</v>
      </c>
      <c r="I1" s="491"/>
    </row>
    <row r="2" spans="1:31" s="296" customFormat="1" x14ac:dyDescent="0.25">
      <c r="A2" s="223"/>
      <c r="B2" s="225"/>
      <c r="C2" s="128"/>
      <c r="D2" s="128"/>
      <c r="E2" s="128"/>
      <c r="F2" s="128"/>
      <c r="G2" s="128"/>
      <c r="H2" s="491" t="s">
        <v>398</v>
      </c>
      <c r="I2" s="491"/>
      <c r="J2" s="297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296" customFormat="1" x14ac:dyDescent="0.25">
      <c r="A3" s="223"/>
      <c r="B3" s="225"/>
      <c r="C3" s="128"/>
      <c r="D3" s="128"/>
      <c r="E3" s="128"/>
      <c r="F3" s="128"/>
      <c r="G3" s="128"/>
      <c r="H3" s="128"/>
      <c r="I3" s="128"/>
      <c r="J3" s="297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s="109" customFormat="1" ht="18.75" x14ac:dyDescent="0.25">
      <c r="A4" s="218"/>
      <c r="B4" s="219" t="s">
        <v>124</v>
      </c>
      <c r="C4" s="218"/>
      <c r="D4" s="218"/>
      <c r="E4" s="218" t="s">
        <v>125</v>
      </c>
      <c r="F4" s="218"/>
      <c r="G4" s="218"/>
      <c r="H4" s="218"/>
      <c r="I4" s="218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.75" x14ac:dyDescent="0.25">
      <c r="A5" s="218"/>
      <c r="B5" s="219" t="s">
        <v>126</v>
      </c>
      <c r="C5" s="218"/>
      <c r="D5" s="218"/>
      <c r="E5" s="218" t="s">
        <v>447</v>
      </c>
      <c r="F5" s="218"/>
      <c r="G5" s="220"/>
      <c r="H5" s="218"/>
      <c r="I5" s="218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218"/>
      <c r="B6" s="221" t="s">
        <v>128</v>
      </c>
      <c r="C6" s="218"/>
      <c r="D6" s="218"/>
      <c r="E6" s="218" t="s">
        <v>87</v>
      </c>
      <c r="F6" s="218"/>
      <c r="G6" s="218"/>
      <c r="H6" s="218"/>
      <c r="I6" s="218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" customHeight="1" x14ac:dyDescent="0.3">
      <c r="A7" s="218"/>
      <c r="B7" s="116" t="s">
        <v>87</v>
      </c>
      <c r="C7" s="218"/>
      <c r="D7" s="218"/>
      <c r="E7" s="218" t="s">
        <v>455</v>
      </c>
      <c r="F7" s="218"/>
      <c r="G7" s="218"/>
      <c r="H7" s="218"/>
      <c r="I7" s="218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6.5" customHeight="1" x14ac:dyDescent="0.3">
      <c r="A8" s="218"/>
      <c r="B8" s="221" t="s">
        <v>454</v>
      </c>
      <c r="C8" s="218"/>
      <c r="D8" s="218"/>
      <c r="E8" s="502" t="s">
        <v>130</v>
      </c>
      <c r="F8" s="502"/>
      <c r="G8" s="218"/>
      <c r="H8" s="218"/>
      <c r="I8" s="218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s="109" customFormat="1" ht="18.75" x14ac:dyDescent="0.25">
      <c r="A9" s="218"/>
      <c r="B9" s="222" t="s">
        <v>130</v>
      </c>
      <c r="C9" s="218"/>
      <c r="D9" s="218"/>
      <c r="E9" s="218"/>
      <c r="F9" s="218"/>
      <c r="G9" s="218"/>
      <c r="H9" s="218"/>
      <c r="I9" s="218"/>
      <c r="J9" s="106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</row>
    <row r="10" spans="1:31" s="109" customFormat="1" ht="19.5" thickBot="1" x14ac:dyDescent="0.3">
      <c r="A10" s="218"/>
      <c r="B10" s="219"/>
      <c r="C10" s="218"/>
      <c r="D10" s="218"/>
      <c r="E10" s="218"/>
      <c r="F10" s="218"/>
      <c r="G10" s="218"/>
      <c r="H10" s="218"/>
      <c r="I10" s="218"/>
      <c r="J10" s="106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</row>
    <row r="11" spans="1:31" hidden="1" x14ac:dyDescent="0.25">
      <c r="B11" s="224"/>
      <c r="C11" s="223"/>
      <c r="D11" s="223"/>
      <c r="E11" s="223"/>
      <c r="F11" s="223"/>
      <c r="G11" s="223"/>
      <c r="H11" s="223"/>
      <c r="I11" s="223"/>
    </row>
    <row r="12" spans="1:31" hidden="1" x14ac:dyDescent="0.25">
      <c r="B12" s="224"/>
      <c r="C12" s="223"/>
      <c r="D12" s="223"/>
      <c r="E12" s="223"/>
      <c r="F12" s="223"/>
      <c r="G12" s="223"/>
      <c r="H12" s="223"/>
      <c r="I12" s="223"/>
    </row>
    <row r="13" spans="1:31" hidden="1" x14ac:dyDescent="0.25">
      <c r="B13" s="224"/>
      <c r="C13" s="223"/>
      <c r="D13" s="223"/>
      <c r="E13" s="223"/>
      <c r="F13" s="223"/>
      <c r="G13" s="223"/>
      <c r="H13" s="223"/>
      <c r="I13" s="223"/>
    </row>
    <row r="14" spans="1:31" ht="18.75" x14ac:dyDescent="0.3">
      <c r="A14" s="115"/>
      <c r="B14" s="116"/>
      <c r="C14" s="115"/>
      <c r="D14" s="115"/>
      <c r="E14" s="115"/>
      <c r="F14" s="115"/>
      <c r="G14" s="503" t="s">
        <v>131</v>
      </c>
      <c r="H14" s="504"/>
      <c r="I14" s="505"/>
    </row>
    <row r="15" spans="1:31" ht="18.75" x14ac:dyDescent="0.3">
      <c r="A15" s="115"/>
      <c r="B15" s="116"/>
      <c r="C15" s="115"/>
      <c r="D15" s="115"/>
      <c r="E15" s="115"/>
      <c r="F15" s="117" t="s">
        <v>132</v>
      </c>
      <c r="G15" s="492">
        <v>2021</v>
      </c>
      <c r="H15" s="479"/>
      <c r="I15" s="493"/>
    </row>
    <row r="16" spans="1:31" s="122" customFormat="1" ht="18.75" x14ac:dyDescent="0.3">
      <c r="A16" s="118" t="s">
        <v>210</v>
      </c>
      <c r="B16" s="119"/>
      <c r="C16" s="118"/>
      <c r="D16" s="118"/>
      <c r="E16" s="480" t="s">
        <v>133</v>
      </c>
      <c r="F16" s="480"/>
      <c r="G16" s="500" t="s">
        <v>423</v>
      </c>
      <c r="H16" s="482"/>
      <c r="I16" s="50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425</v>
      </c>
      <c r="B17" s="119"/>
      <c r="C17" s="118"/>
      <c r="D17" s="118"/>
      <c r="E17" s="217"/>
      <c r="F17" s="217"/>
      <c r="G17" s="492"/>
      <c r="H17" s="479"/>
      <c r="I17" s="493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134</v>
      </c>
      <c r="B18" s="119"/>
      <c r="C18" s="118"/>
      <c r="D18" s="118"/>
      <c r="E18" s="483" t="s">
        <v>135</v>
      </c>
      <c r="F18" s="483"/>
      <c r="G18" s="492">
        <v>150</v>
      </c>
      <c r="H18" s="479"/>
      <c r="I18" s="493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426</v>
      </c>
      <c r="B19" s="119"/>
      <c r="C19" s="118"/>
      <c r="D19" s="118"/>
      <c r="E19" s="483" t="s">
        <v>136</v>
      </c>
      <c r="F19" s="483"/>
      <c r="G19" s="499">
        <v>5110136900</v>
      </c>
      <c r="H19" s="479"/>
      <c r="I19" s="493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137</v>
      </c>
      <c r="B20" s="119"/>
      <c r="C20" s="118"/>
      <c r="D20" s="118"/>
      <c r="E20" s="483" t="s">
        <v>138</v>
      </c>
      <c r="F20" s="483"/>
      <c r="G20" s="500" t="s">
        <v>424</v>
      </c>
      <c r="H20" s="482"/>
      <c r="I20" s="501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139</v>
      </c>
      <c r="B21" s="119"/>
      <c r="C21" s="118"/>
      <c r="D21" s="118"/>
      <c r="E21" s="483" t="s">
        <v>140</v>
      </c>
      <c r="F21" s="483"/>
      <c r="G21" s="492">
        <v>91514</v>
      </c>
      <c r="H21" s="479"/>
      <c r="I21" s="493"/>
      <c r="J21" s="120"/>
      <c r="K21" s="120"/>
      <c r="L21" s="120" t="s">
        <v>123</v>
      </c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141</v>
      </c>
      <c r="B22" s="119"/>
      <c r="C22" s="118"/>
      <c r="D22" s="118"/>
      <c r="E22" s="483" t="s">
        <v>142</v>
      </c>
      <c r="F22" s="483"/>
      <c r="G22" s="492" t="s">
        <v>432</v>
      </c>
      <c r="H22" s="479"/>
      <c r="I22" s="493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2" customFormat="1" ht="18.75" x14ac:dyDescent="0.3">
      <c r="A23" s="118" t="s">
        <v>143</v>
      </c>
      <c r="B23" s="119"/>
      <c r="C23" s="118"/>
      <c r="D23" s="118"/>
      <c r="E23" s="118"/>
      <c r="F23" s="118"/>
      <c r="G23" s="492"/>
      <c r="H23" s="479"/>
      <c r="I23" s="493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2" customFormat="1" ht="18.75" x14ac:dyDescent="0.3">
      <c r="A24" s="118" t="s">
        <v>144</v>
      </c>
      <c r="B24" s="119"/>
      <c r="C24" s="118"/>
      <c r="D24" s="118"/>
      <c r="E24" s="118"/>
      <c r="F24" s="118"/>
      <c r="G24" s="492"/>
      <c r="H24" s="479"/>
      <c r="I24" s="493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435</v>
      </c>
      <c r="B25" s="119"/>
      <c r="C25" s="118"/>
      <c r="D25" s="118"/>
      <c r="E25" s="118"/>
      <c r="F25" s="118"/>
      <c r="G25" s="492"/>
      <c r="H25" s="479"/>
      <c r="I25" s="493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427</v>
      </c>
      <c r="B26" s="119"/>
      <c r="C26" s="118"/>
      <c r="D26" s="118"/>
      <c r="E26" s="118"/>
      <c r="F26" s="118"/>
      <c r="G26" s="492"/>
      <c r="H26" s="479"/>
      <c r="I26" s="493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ht="18.75" x14ac:dyDescent="0.3">
      <c r="A27" s="118" t="s">
        <v>428</v>
      </c>
      <c r="B27" s="119"/>
      <c r="C27" s="118"/>
      <c r="D27" s="118"/>
      <c r="E27" s="118"/>
      <c r="F27" s="118"/>
      <c r="G27" s="492"/>
      <c r="H27" s="479"/>
      <c r="I27" s="493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125" customFormat="1" ht="19.5" thickBot="1" x14ac:dyDescent="0.35">
      <c r="A28" s="118" t="s">
        <v>429</v>
      </c>
      <c r="B28" s="119"/>
      <c r="C28" s="118"/>
      <c r="D28" s="118"/>
      <c r="E28" s="118"/>
      <c r="F28" s="118"/>
      <c r="G28" s="496"/>
      <c r="H28" s="497"/>
      <c r="I28" s="498"/>
      <c r="J28" s="126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</row>
    <row r="29" spans="1:31" s="125" customFormat="1" x14ac:dyDescent="0.25">
      <c r="A29" s="128"/>
      <c r="B29" s="225"/>
      <c r="C29" s="128"/>
      <c r="D29" s="128"/>
      <c r="E29" s="128"/>
      <c r="F29" s="128"/>
      <c r="G29" s="128"/>
      <c r="H29" s="128"/>
      <c r="I29" s="128"/>
      <c r="J29" s="126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ht="18.75" x14ac:dyDescent="0.25">
      <c r="B30" s="508" t="s">
        <v>85</v>
      </c>
      <c r="C30" s="508"/>
      <c r="D30" s="508"/>
      <c r="E30" s="508"/>
      <c r="F30" s="508"/>
      <c r="G30" s="508"/>
      <c r="H30" s="508"/>
    </row>
    <row r="31" spans="1:31" ht="18.75" x14ac:dyDescent="0.25">
      <c r="B31" s="508" t="s">
        <v>86</v>
      </c>
      <c r="C31" s="508"/>
      <c r="D31" s="508"/>
      <c r="E31" s="508"/>
      <c r="F31" s="508"/>
      <c r="G31" s="508"/>
      <c r="H31" s="508"/>
    </row>
    <row r="32" spans="1:31" ht="18.75" x14ac:dyDescent="0.25">
      <c r="B32" s="508" t="s">
        <v>430</v>
      </c>
      <c r="C32" s="508"/>
      <c r="D32" s="508"/>
      <c r="E32" s="508"/>
      <c r="F32" s="508"/>
      <c r="G32" s="508"/>
      <c r="H32" s="508"/>
    </row>
    <row r="33" spans="1:31" x14ac:dyDescent="0.25">
      <c r="B33" s="509" t="s">
        <v>87</v>
      </c>
      <c r="C33" s="509"/>
      <c r="D33" s="509"/>
      <c r="E33" s="509"/>
      <c r="F33" s="509"/>
      <c r="G33" s="509"/>
      <c r="H33" s="509"/>
    </row>
    <row r="34" spans="1:31" ht="19.5" customHeight="1" x14ac:dyDescent="0.25">
      <c r="B34" s="227"/>
      <c r="C34" s="366" t="s">
        <v>452</v>
      </c>
      <c r="D34" s="227"/>
      <c r="E34" s="227"/>
      <c r="F34" s="227"/>
      <c r="G34" s="429"/>
      <c r="H34" s="429"/>
    </row>
    <row r="35" spans="1:31" ht="16.5" thickBot="1" x14ac:dyDescent="0.3">
      <c r="F35" s="510" t="s">
        <v>66</v>
      </c>
      <c r="G35" s="510"/>
      <c r="H35" s="510"/>
    </row>
    <row r="36" spans="1:31" ht="15.75" customHeight="1" x14ac:dyDescent="0.25">
      <c r="A36" s="521" t="s">
        <v>0</v>
      </c>
      <c r="B36" s="523" t="s">
        <v>1</v>
      </c>
      <c r="C36" s="525" t="s">
        <v>433</v>
      </c>
      <c r="D36" s="527" t="s">
        <v>451</v>
      </c>
      <c r="E36" s="523" t="s">
        <v>434</v>
      </c>
      <c r="F36" s="506" t="s">
        <v>5</v>
      </c>
      <c r="G36" s="506"/>
      <c r="H36" s="506"/>
      <c r="I36" s="507"/>
    </row>
    <row r="37" spans="1:31" ht="89.25" customHeight="1" thickBot="1" x14ac:dyDescent="0.3">
      <c r="A37" s="522"/>
      <c r="B37" s="524"/>
      <c r="C37" s="526"/>
      <c r="D37" s="528"/>
      <c r="E37" s="524"/>
      <c r="F37" s="226" t="s">
        <v>6</v>
      </c>
      <c r="G37" s="226" t="s">
        <v>7</v>
      </c>
      <c r="H37" s="411" t="s">
        <v>449</v>
      </c>
      <c r="I37" s="412" t="s">
        <v>450</v>
      </c>
      <c r="K37" s="315"/>
      <c r="L37" s="316"/>
    </row>
    <row r="38" spans="1:31" ht="32.25" customHeight="1" thickBot="1" x14ac:dyDescent="0.3">
      <c r="A38" s="514" t="s">
        <v>218</v>
      </c>
      <c r="B38" s="515"/>
      <c r="C38" s="516"/>
      <c r="D38" s="516"/>
      <c r="E38" s="516"/>
      <c r="F38" s="516"/>
      <c r="G38" s="516"/>
      <c r="H38" s="516"/>
      <c r="I38" s="517"/>
    </row>
    <row r="39" spans="1:31" ht="40.5" customHeight="1" thickBot="1" x14ac:dyDescent="0.3">
      <c r="A39" s="433" t="s">
        <v>11</v>
      </c>
      <c r="B39" s="434" t="s">
        <v>230</v>
      </c>
      <c r="C39" s="435">
        <v>5088.6000000000004</v>
      </c>
      <c r="D39" s="356">
        <v>1466.6</v>
      </c>
      <c r="E39" s="407">
        <v>1466.6</v>
      </c>
      <c r="F39" s="407">
        <v>1466.6</v>
      </c>
      <c r="G39" s="408" t="s">
        <v>256</v>
      </c>
      <c r="H39" s="408" t="s">
        <v>256</v>
      </c>
      <c r="I39" s="408" t="s">
        <v>256</v>
      </c>
      <c r="J39" s="459"/>
    </row>
    <row r="40" spans="1:31" ht="51" customHeight="1" x14ac:dyDescent="0.25">
      <c r="A40" s="436" t="s">
        <v>26</v>
      </c>
      <c r="B40" s="437" t="s">
        <v>217</v>
      </c>
      <c r="C40" s="334">
        <v>65689.7</v>
      </c>
      <c r="D40" s="378">
        <v>94107.6</v>
      </c>
      <c r="E40" s="378">
        <f>E41+E57</f>
        <v>99564.999999999985</v>
      </c>
      <c r="F40" s="329">
        <f>F41+F57</f>
        <v>19030.5</v>
      </c>
      <c r="G40" s="329">
        <f t="shared" ref="G40:I40" si="0">G41+G57</f>
        <v>23245.899999999998</v>
      </c>
      <c r="H40" s="329">
        <f t="shared" si="0"/>
        <v>29082</v>
      </c>
      <c r="I40" s="329">
        <f t="shared" si="0"/>
        <v>28206.6</v>
      </c>
    </row>
    <row r="41" spans="1:31" ht="31.5" x14ac:dyDescent="0.25">
      <c r="A41" s="338" t="s">
        <v>27</v>
      </c>
      <c r="B41" s="438" t="s">
        <v>146</v>
      </c>
      <c r="C41" s="334">
        <v>63525.1</v>
      </c>
      <c r="D41" s="319">
        <v>91315.199999999997</v>
      </c>
      <c r="E41" s="319">
        <f>E42+E43+E51+E52</f>
        <v>96808.299999999988</v>
      </c>
      <c r="F41" s="320">
        <f>SUM(F42+F43)</f>
        <v>18567</v>
      </c>
      <c r="G41" s="320">
        <f t="shared" ref="G41:I41" si="1">SUM(G42+G43+G51+G52+G53+G54+G55+G56)</f>
        <v>22523.8</v>
      </c>
      <c r="H41" s="320">
        <f t="shared" si="1"/>
        <v>28327.200000000001</v>
      </c>
      <c r="I41" s="320">
        <f t="shared" si="1"/>
        <v>27390.3</v>
      </c>
    </row>
    <row r="42" spans="1:31" s="145" customFormat="1" ht="68.25" customHeight="1" x14ac:dyDescent="0.25">
      <c r="A42" s="338" t="s">
        <v>41</v>
      </c>
      <c r="B42" s="383" t="s">
        <v>402</v>
      </c>
      <c r="C42" s="334">
        <v>56748.4</v>
      </c>
      <c r="D42" s="334">
        <v>85990.8</v>
      </c>
      <c r="E42" s="319">
        <f>SUM(G42+H42+I42+F42)</f>
        <v>91314.9</v>
      </c>
      <c r="F42" s="320">
        <v>16785.900000000001</v>
      </c>
      <c r="G42" s="320">
        <v>21507.599999999999</v>
      </c>
      <c r="H42" s="320">
        <v>26357.7</v>
      </c>
      <c r="I42" s="320">
        <v>26663.7</v>
      </c>
      <c r="J42" s="370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</row>
    <row r="43" spans="1:31" s="145" customFormat="1" ht="63" x14ac:dyDescent="0.25">
      <c r="A43" s="439" t="s">
        <v>42</v>
      </c>
      <c r="B43" s="340" t="s">
        <v>150</v>
      </c>
      <c r="C43" s="334">
        <v>4819.6000000000004</v>
      </c>
      <c r="D43" s="334">
        <v>5324.4</v>
      </c>
      <c r="E43" s="321">
        <f>E44+E45+E46+E47+E49+E50+E51+E52+E53+E54+E55+E56</f>
        <v>5493.4000000000005</v>
      </c>
      <c r="F43" s="321">
        <v>1781.1</v>
      </c>
      <c r="G43" s="321">
        <f t="shared" ref="G43:I43" si="2">G44+G45+G46+G47+G49+G50+G51+G52+G53+G54+G55+G56</f>
        <v>1016.2</v>
      </c>
      <c r="H43" s="321">
        <f t="shared" si="2"/>
        <v>1969.5</v>
      </c>
      <c r="I43" s="321">
        <f t="shared" si="2"/>
        <v>726.6</v>
      </c>
      <c r="J43" s="142" t="s">
        <v>439</v>
      </c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</row>
    <row r="44" spans="1:31" ht="22.5" customHeight="1" x14ac:dyDescent="0.25">
      <c r="A44" s="338"/>
      <c r="B44" s="335" t="s">
        <v>408</v>
      </c>
      <c r="C44" s="334">
        <v>4078.9</v>
      </c>
      <c r="D44" s="334">
        <v>4559.6000000000004</v>
      </c>
      <c r="E44" s="319">
        <f>F44+G44+H44+I44</f>
        <v>4789.6000000000004</v>
      </c>
      <c r="F44" s="320">
        <v>1691.1</v>
      </c>
      <c r="G44" s="320">
        <v>642.70000000000005</v>
      </c>
      <c r="H44" s="320">
        <v>1809.2</v>
      </c>
      <c r="I44" s="318">
        <v>646.6</v>
      </c>
    </row>
    <row r="45" spans="1:31" ht="63" customHeight="1" x14ac:dyDescent="0.25">
      <c r="A45" s="338"/>
      <c r="B45" s="335" t="s">
        <v>410</v>
      </c>
      <c r="C45" s="334">
        <v>391.2</v>
      </c>
      <c r="D45" s="334">
        <v>224.8</v>
      </c>
      <c r="E45" s="319">
        <f>F45+G45+H45+I45</f>
        <v>163.80000000000001</v>
      </c>
      <c r="F45" s="320">
        <v>0</v>
      </c>
      <c r="G45" s="320">
        <v>83.5</v>
      </c>
      <c r="H45" s="320">
        <v>80.3</v>
      </c>
      <c r="I45" s="318">
        <v>0</v>
      </c>
    </row>
    <row r="46" spans="1:31" ht="36" customHeight="1" x14ac:dyDescent="0.25">
      <c r="A46" s="338"/>
      <c r="B46" s="336" t="s">
        <v>411</v>
      </c>
      <c r="C46" s="334"/>
      <c r="D46" s="334">
        <v>0</v>
      </c>
      <c r="E46" s="319">
        <f>F46+G46+H46+I46</f>
        <v>0</v>
      </c>
      <c r="F46" s="320"/>
      <c r="G46" s="320"/>
      <c r="H46" s="320"/>
      <c r="I46" s="318"/>
    </row>
    <row r="47" spans="1:31" s="113" customFormat="1" ht="21" customHeight="1" x14ac:dyDescent="0.25">
      <c r="A47" s="356"/>
      <c r="B47" s="335" t="s">
        <v>412</v>
      </c>
      <c r="C47" s="334">
        <v>349.5</v>
      </c>
      <c r="D47" s="334">
        <v>540</v>
      </c>
      <c r="E47" s="319">
        <f t="shared" ref="E47:E49" si="3">F47+G47+H47+I47</f>
        <v>540</v>
      </c>
      <c r="F47" s="320">
        <v>90</v>
      </c>
      <c r="G47" s="320">
        <v>290</v>
      </c>
      <c r="H47" s="320">
        <v>80</v>
      </c>
      <c r="I47" s="320">
        <v>80</v>
      </c>
      <c r="J47" s="230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</row>
    <row r="48" spans="1:31" s="332" customFormat="1" ht="21" customHeight="1" x14ac:dyDescent="0.25">
      <c r="A48" s="440"/>
      <c r="B48" s="441"/>
      <c r="C48" s="442"/>
      <c r="D48" s="442"/>
      <c r="E48" s="369"/>
      <c r="F48" s="361"/>
      <c r="G48" s="361"/>
      <c r="H48" s="361"/>
      <c r="I48" s="361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</row>
    <row r="49" spans="1:31" s="113" customFormat="1" ht="51.75" customHeight="1" x14ac:dyDescent="0.25">
      <c r="A49" s="356"/>
      <c r="B49" s="335" t="s">
        <v>407</v>
      </c>
      <c r="C49" s="334"/>
      <c r="D49" s="334"/>
      <c r="E49" s="319">
        <f t="shared" si="3"/>
        <v>0</v>
      </c>
      <c r="F49" s="320"/>
      <c r="G49" s="320"/>
      <c r="H49" s="320"/>
      <c r="I49" s="320"/>
      <c r="J49" s="230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</row>
    <row r="50" spans="1:31" ht="31.15" customHeight="1" x14ac:dyDescent="0.25">
      <c r="A50" s="390"/>
      <c r="B50" s="337" t="s">
        <v>442</v>
      </c>
      <c r="C50" s="334"/>
      <c r="D50" s="334">
        <v>0</v>
      </c>
      <c r="E50" s="319"/>
      <c r="F50" s="320"/>
      <c r="G50" s="320"/>
      <c r="H50" s="320"/>
      <c r="I50" s="318"/>
    </row>
    <row r="51" spans="1:31" s="145" customFormat="1" ht="37.5" customHeight="1" x14ac:dyDescent="0.25">
      <c r="A51" s="338" t="s">
        <v>45</v>
      </c>
      <c r="B51" s="443" t="s">
        <v>156</v>
      </c>
      <c r="C51" s="334">
        <v>733.2</v>
      </c>
      <c r="D51" s="334"/>
      <c r="E51" s="319">
        <f>F51+G51+H51+I51</f>
        <v>0</v>
      </c>
      <c r="F51" s="319"/>
      <c r="G51" s="319"/>
      <c r="H51" s="319"/>
      <c r="I51" s="322"/>
      <c r="J51" s="142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</row>
    <row r="52" spans="1:31" s="145" customFormat="1" ht="47.25" x14ac:dyDescent="0.25">
      <c r="A52" s="338" t="s">
        <v>46</v>
      </c>
      <c r="B52" s="383" t="s">
        <v>17</v>
      </c>
      <c r="C52" s="334"/>
      <c r="D52" s="334"/>
      <c r="E52" s="319"/>
      <c r="F52" s="320"/>
      <c r="G52" s="320"/>
      <c r="H52" s="320"/>
      <c r="I52" s="318"/>
      <c r="J52" s="142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</row>
    <row r="53" spans="1:31" s="145" customFormat="1" ht="32.25" thickBot="1" x14ac:dyDescent="0.3">
      <c r="A53" s="390" t="s">
        <v>47</v>
      </c>
      <c r="B53" s="444" t="s">
        <v>88</v>
      </c>
      <c r="C53" s="334">
        <v>597.70000000000005</v>
      </c>
      <c r="D53" s="445"/>
      <c r="E53" s="373">
        <v>0</v>
      </c>
      <c r="F53" s="371"/>
      <c r="G53" s="371"/>
      <c r="H53" s="371"/>
      <c r="I53" s="372"/>
      <c r="J53" s="142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</row>
    <row r="54" spans="1:31" s="145" customFormat="1" ht="38.25" customHeight="1" thickBot="1" x14ac:dyDescent="0.3">
      <c r="A54" s="446" t="s">
        <v>48</v>
      </c>
      <c r="B54" s="447" t="s">
        <v>212</v>
      </c>
      <c r="C54" s="334">
        <v>1957.1</v>
      </c>
      <c r="D54" s="448"/>
      <c r="E54" s="323"/>
      <c r="F54" s="324"/>
      <c r="G54" s="324"/>
      <c r="H54" s="324"/>
      <c r="I54" s="325"/>
      <c r="J54" s="142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</row>
    <row r="55" spans="1:31" s="145" customFormat="1" ht="64.5" customHeight="1" thickBot="1" x14ac:dyDescent="0.3">
      <c r="A55" s="446" t="s">
        <v>49</v>
      </c>
      <c r="B55" s="447" t="s">
        <v>213</v>
      </c>
      <c r="C55" s="334"/>
      <c r="D55" s="448"/>
      <c r="E55" s="323">
        <f t="shared" ref="E55:E62" si="4">F55+G55+H55+I55</f>
        <v>0</v>
      </c>
      <c r="F55" s="323"/>
      <c r="G55" s="323"/>
      <c r="H55" s="323"/>
      <c r="I55" s="326"/>
      <c r="J55" s="142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</row>
    <row r="56" spans="1:31" s="145" customFormat="1" ht="22.5" customHeight="1" thickBot="1" x14ac:dyDescent="0.3">
      <c r="A56" s="446" t="s">
        <v>50</v>
      </c>
      <c r="B56" s="447" t="s">
        <v>211</v>
      </c>
      <c r="C56" s="334"/>
      <c r="D56" s="448"/>
      <c r="E56" s="323">
        <f t="shared" si="4"/>
        <v>0</v>
      </c>
      <c r="F56" s="323"/>
      <c r="G56" s="323"/>
      <c r="H56" s="323"/>
      <c r="I56" s="326"/>
      <c r="J56" s="142"/>
      <c r="K56" s="143"/>
      <c r="L56" s="143"/>
      <c r="M56" s="143"/>
      <c r="N56" s="143" t="s">
        <v>431</v>
      </c>
      <c r="O56" s="143"/>
      <c r="P56" s="143"/>
      <c r="Q56" s="143"/>
      <c r="R56" s="143"/>
      <c r="S56" s="143"/>
      <c r="T56" s="143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</row>
    <row r="57" spans="1:31" ht="25.5" customHeight="1" x14ac:dyDescent="0.25">
      <c r="A57" s="376" t="s">
        <v>40</v>
      </c>
      <c r="B57" s="377" t="s">
        <v>161</v>
      </c>
      <c r="C57" s="334">
        <v>2164.6</v>
      </c>
      <c r="D57" s="449">
        <v>2792.4</v>
      </c>
      <c r="E57" s="378">
        <f t="shared" si="4"/>
        <v>2756.7</v>
      </c>
      <c r="F57" s="379">
        <f>F58+F59+F60+F61+F62+F63</f>
        <v>463.5</v>
      </c>
      <c r="G57" s="379">
        <f>G58+G59+G60+G61+G62+G63</f>
        <v>722.1</v>
      </c>
      <c r="H57" s="379">
        <f>H58+H59+H60+H61+H62+H63</f>
        <v>754.8</v>
      </c>
      <c r="I57" s="379">
        <f>I58+I59+I60+I61+I62+I63</f>
        <v>816.3</v>
      </c>
    </row>
    <row r="58" spans="1:31" ht="20.45" customHeight="1" x14ac:dyDescent="0.25">
      <c r="A58" s="380"/>
      <c r="B58" s="381" t="s">
        <v>89</v>
      </c>
      <c r="C58" s="334">
        <v>397.1</v>
      </c>
      <c r="D58" s="334">
        <v>469.9</v>
      </c>
      <c r="E58" s="319">
        <f t="shared" si="4"/>
        <v>467.7</v>
      </c>
      <c r="F58" s="320">
        <v>109.5</v>
      </c>
      <c r="G58" s="320">
        <v>132.69999999999999</v>
      </c>
      <c r="H58" s="320">
        <v>107.7</v>
      </c>
      <c r="I58" s="318">
        <v>117.8</v>
      </c>
    </row>
    <row r="59" spans="1:31" ht="22.15" customHeight="1" x14ac:dyDescent="0.25">
      <c r="A59" s="380"/>
      <c r="B59" s="381" t="s">
        <v>90</v>
      </c>
      <c r="C59" s="334">
        <v>196.9</v>
      </c>
      <c r="D59" s="334">
        <v>472.7</v>
      </c>
      <c r="E59" s="319">
        <f t="shared" si="4"/>
        <v>369</v>
      </c>
      <c r="F59" s="320">
        <v>4.5999999999999996</v>
      </c>
      <c r="G59" s="320">
        <v>170</v>
      </c>
      <c r="H59" s="320">
        <v>148.1</v>
      </c>
      <c r="I59" s="318">
        <v>46.3</v>
      </c>
    </row>
    <row r="60" spans="1:31" ht="33" customHeight="1" x14ac:dyDescent="0.25">
      <c r="A60" s="380"/>
      <c r="B60" s="381" t="s">
        <v>91</v>
      </c>
      <c r="C60" s="334"/>
      <c r="D60" s="334">
        <v>0</v>
      </c>
      <c r="E60" s="319">
        <f t="shared" si="4"/>
        <v>51.1</v>
      </c>
      <c r="F60" s="320">
        <v>0</v>
      </c>
      <c r="G60" s="320">
        <v>0</v>
      </c>
      <c r="H60" s="320">
        <v>0</v>
      </c>
      <c r="I60" s="318">
        <v>51.1</v>
      </c>
    </row>
    <row r="61" spans="1:31" ht="33" customHeight="1" x14ac:dyDescent="0.25">
      <c r="A61" s="380"/>
      <c r="B61" s="349" t="s">
        <v>162</v>
      </c>
      <c r="C61" s="334">
        <v>1424.8</v>
      </c>
      <c r="D61" s="334">
        <v>1559.4</v>
      </c>
      <c r="E61" s="319">
        <f t="shared" si="4"/>
        <v>1559.4</v>
      </c>
      <c r="F61" s="320">
        <v>349.4</v>
      </c>
      <c r="G61" s="320">
        <v>380</v>
      </c>
      <c r="H61" s="320">
        <v>380</v>
      </c>
      <c r="I61" s="318">
        <v>450</v>
      </c>
    </row>
    <row r="62" spans="1:31" ht="23.25" customHeight="1" x14ac:dyDescent="0.25">
      <c r="A62" s="380"/>
      <c r="B62" s="381" t="s">
        <v>163</v>
      </c>
      <c r="C62" s="334">
        <v>134.9</v>
      </c>
      <c r="D62" s="334">
        <v>286.8</v>
      </c>
      <c r="E62" s="319">
        <f t="shared" si="4"/>
        <v>306.10000000000002</v>
      </c>
      <c r="F62" s="320">
        <v>0</v>
      </c>
      <c r="G62" s="320">
        <v>38.299999999999997</v>
      </c>
      <c r="H62" s="320">
        <v>118.5</v>
      </c>
      <c r="I62" s="318">
        <v>149.30000000000001</v>
      </c>
    </row>
    <row r="63" spans="1:31" ht="33" customHeight="1" x14ac:dyDescent="0.25">
      <c r="A63" s="382"/>
      <c r="B63" s="381" t="s">
        <v>164</v>
      </c>
      <c r="C63" s="334">
        <v>10.9</v>
      </c>
      <c r="D63" s="334">
        <v>3.6</v>
      </c>
      <c r="E63" s="319">
        <f t="shared" ref="E63:E65" si="5">F63+G63+H63+I63</f>
        <v>3.4000000000000004</v>
      </c>
      <c r="F63" s="320">
        <v>0</v>
      </c>
      <c r="G63" s="320">
        <v>1.1000000000000001</v>
      </c>
      <c r="H63" s="320">
        <v>0.5</v>
      </c>
      <c r="I63" s="318">
        <v>1.8</v>
      </c>
    </row>
    <row r="64" spans="1:31" x14ac:dyDescent="0.25">
      <c r="A64" s="338" t="s">
        <v>231</v>
      </c>
      <c r="B64" s="341" t="s">
        <v>19</v>
      </c>
      <c r="C64" s="334">
        <v>81.900000000000006</v>
      </c>
      <c r="D64" s="334">
        <v>166.1</v>
      </c>
      <c r="E64" s="319">
        <f t="shared" si="5"/>
        <v>159.89999999999998</v>
      </c>
      <c r="F64" s="320">
        <v>44.8</v>
      </c>
      <c r="G64" s="320">
        <v>25</v>
      </c>
      <c r="H64" s="320">
        <v>46.3</v>
      </c>
      <c r="I64" s="318">
        <v>43.8</v>
      </c>
    </row>
    <row r="65" spans="1:31" ht="19.5" customHeight="1" x14ac:dyDescent="0.25">
      <c r="A65" s="338" t="s">
        <v>232</v>
      </c>
      <c r="B65" s="383" t="s">
        <v>21</v>
      </c>
      <c r="C65" s="334">
        <v>16.8</v>
      </c>
      <c r="D65" s="334">
        <v>16.8</v>
      </c>
      <c r="E65" s="319">
        <f t="shared" si="5"/>
        <v>16.8</v>
      </c>
      <c r="F65" s="320">
        <v>4.2</v>
      </c>
      <c r="G65" s="320">
        <v>4.2</v>
      </c>
      <c r="H65" s="320">
        <v>4.2</v>
      </c>
      <c r="I65" s="318">
        <v>4.2</v>
      </c>
    </row>
    <row r="66" spans="1:31" ht="21.75" customHeight="1" x14ac:dyDescent="0.25">
      <c r="A66" s="338" t="s">
        <v>233</v>
      </c>
      <c r="B66" s="384" t="s">
        <v>23</v>
      </c>
      <c r="C66" s="334">
        <v>65591</v>
      </c>
      <c r="D66" s="320">
        <v>93924.7</v>
      </c>
      <c r="E66" s="319">
        <f>E40-E64-E65</f>
        <v>99388.299999999988</v>
      </c>
      <c r="F66" s="319">
        <f>F40-F64-F65</f>
        <v>18981.5</v>
      </c>
      <c r="G66" s="319">
        <f>G40-G64-G65</f>
        <v>23216.699999999997</v>
      </c>
      <c r="H66" s="319">
        <f>H40-H64-H65</f>
        <v>29031.5</v>
      </c>
      <c r="I66" s="322">
        <f>I40-I64-I65</f>
        <v>28158.6</v>
      </c>
    </row>
    <row r="67" spans="1:31" s="167" customFormat="1" ht="24" customHeight="1" x14ac:dyDescent="0.3">
      <c r="A67" s="385" t="s">
        <v>68</v>
      </c>
      <c r="B67" s="386" t="s">
        <v>257</v>
      </c>
      <c r="C67" s="387">
        <v>60653.3</v>
      </c>
      <c r="D67" s="387">
        <v>71010.8</v>
      </c>
      <c r="E67" s="327">
        <f>E68+E93</f>
        <v>69918</v>
      </c>
      <c r="F67" s="328">
        <f>F68+F93</f>
        <v>14801.399999999998</v>
      </c>
      <c r="G67" s="328">
        <f>G68+G93</f>
        <v>16611.7</v>
      </c>
      <c r="H67" s="328">
        <f>H68+H93</f>
        <v>20229.099999999999</v>
      </c>
      <c r="I67" s="328">
        <f>I68+I93</f>
        <v>18275.8</v>
      </c>
      <c r="J67" s="164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</row>
    <row r="68" spans="1:31" ht="38.25" customHeight="1" x14ac:dyDescent="0.25">
      <c r="A68" s="338" t="s">
        <v>70</v>
      </c>
      <c r="B68" s="388" t="s">
        <v>165</v>
      </c>
      <c r="C68" s="334">
        <v>50161.3</v>
      </c>
      <c r="D68" s="334">
        <v>58565.7</v>
      </c>
      <c r="E68" s="319">
        <f>F68+G68+H68+I68</f>
        <v>58139.700000000004</v>
      </c>
      <c r="F68" s="320">
        <f>F69+F75+F77+F79+F85+F87+F91+F92</f>
        <v>12448.399999999998</v>
      </c>
      <c r="G68" s="320">
        <f t="shared" ref="G68:I68" si="6">G69+G75+G77+G79+G85+G87+G91+G92</f>
        <v>13998.6</v>
      </c>
      <c r="H68" s="320">
        <f t="shared" si="6"/>
        <v>16964.8</v>
      </c>
      <c r="I68" s="320">
        <f t="shared" si="6"/>
        <v>14727.9</v>
      </c>
    </row>
    <row r="69" spans="1:31" s="145" customFormat="1" ht="47.25" x14ac:dyDescent="0.25">
      <c r="A69" s="376" t="s">
        <v>234</v>
      </c>
      <c r="B69" s="341" t="s">
        <v>166</v>
      </c>
      <c r="C69" s="334">
        <v>5721</v>
      </c>
      <c r="D69" s="334">
        <v>5576.8</v>
      </c>
      <c r="E69" s="319">
        <f>F69+G69+H69+I69</f>
        <v>5721.8</v>
      </c>
      <c r="F69" s="319">
        <v>1213.2</v>
      </c>
      <c r="G69" s="319">
        <v>1563.6</v>
      </c>
      <c r="H69" s="319">
        <v>1800</v>
      </c>
      <c r="I69" s="319">
        <v>1145</v>
      </c>
      <c r="J69" s="365" t="s">
        <v>438</v>
      </c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</row>
    <row r="70" spans="1:31" x14ac:dyDescent="0.25">
      <c r="A70" s="380"/>
      <c r="B70" s="335" t="s">
        <v>408</v>
      </c>
      <c r="C70" s="334">
        <v>1516.5</v>
      </c>
      <c r="D70" s="334">
        <v>2028.6</v>
      </c>
      <c r="E70" s="319">
        <f>F70+G70+H70+I70</f>
        <v>2028.6</v>
      </c>
      <c r="F70" s="320">
        <v>1058.2</v>
      </c>
      <c r="G70" s="320">
        <v>186.6</v>
      </c>
      <c r="H70" s="320">
        <v>618.79999999999995</v>
      </c>
      <c r="I70" s="318">
        <v>165</v>
      </c>
    </row>
    <row r="71" spans="1:31" ht="60" x14ac:dyDescent="0.25">
      <c r="A71" s="380"/>
      <c r="B71" s="335" t="s">
        <v>409</v>
      </c>
      <c r="C71" s="334">
        <v>391.2</v>
      </c>
      <c r="D71" s="334">
        <v>224.8</v>
      </c>
      <c r="E71" s="319">
        <f>F71+G71+H71+I71</f>
        <v>163.80000000000001</v>
      </c>
      <c r="F71" s="320">
        <v>0</v>
      </c>
      <c r="G71" s="320">
        <v>83.5</v>
      </c>
      <c r="H71" s="320">
        <v>80.3</v>
      </c>
      <c r="I71" s="318">
        <v>0</v>
      </c>
    </row>
    <row r="72" spans="1:31" x14ac:dyDescent="0.25">
      <c r="A72" s="380"/>
      <c r="B72" s="336" t="s">
        <v>413</v>
      </c>
      <c r="C72" s="334">
        <v>42</v>
      </c>
      <c r="D72" s="449">
        <v>40</v>
      </c>
      <c r="E72" s="319">
        <f t="shared" ref="E72:E103" si="7">F72+G72+H72+I72</f>
        <v>40</v>
      </c>
      <c r="F72" s="329">
        <v>0</v>
      </c>
      <c r="G72" s="329">
        <v>0</v>
      </c>
      <c r="H72" s="329">
        <v>40</v>
      </c>
      <c r="I72" s="330">
        <v>0</v>
      </c>
    </row>
    <row r="73" spans="1:31" ht="45" x14ac:dyDescent="0.25">
      <c r="A73" s="380"/>
      <c r="B73" s="336" t="s">
        <v>407</v>
      </c>
      <c r="C73" s="334"/>
      <c r="D73" s="449"/>
      <c r="E73" s="319">
        <f t="shared" si="7"/>
        <v>0</v>
      </c>
      <c r="F73" s="329"/>
      <c r="G73" s="329"/>
      <c r="H73" s="329"/>
      <c r="I73" s="330"/>
    </row>
    <row r="74" spans="1:31" ht="46.5" customHeight="1" x14ac:dyDescent="0.25">
      <c r="A74" s="382"/>
      <c r="B74" s="337" t="s">
        <v>446</v>
      </c>
      <c r="C74" s="334"/>
      <c r="D74" s="449">
        <v>0</v>
      </c>
      <c r="E74" s="319">
        <f t="shared" si="7"/>
        <v>0</v>
      </c>
      <c r="F74" s="329">
        <v>0</v>
      </c>
      <c r="G74" s="329">
        <v>0</v>
      </c>
      <c r="H74" s="329">
        <v>0</v>
      </c>
      <c r="I74" s="330">
        <v>0</v>
      </c>
    </row>
    <row r="75" spans="1:31" ht="21" customHeight="1" x14ac:dyDescent="0.25">
      <c r="A75" s="494" t="s">
        <v>235</v>
      </c>
      <c r="B75" s="389" t="s">
        <v>170</v>
      </c>
      <c r="C75" s="334">
        <v>30304.1</v>
      </c>
      <c r="D75" s="449">
        <v>38062.800000000003</v>
      </c>
      <c r="E75" s="319">
        <f t="shared" si="7"/>
        <v>37163.599999999999</v>
      </c>
      <c r="F75" s="329">
        <v>8062.8</v>
      </c>
      <c r="G75" s="329">
        <v>9000</v>
      </c>
      <c r="H75" s="329">
        <v>11000</v>
      </c>
      <c r="I75" s="330">
        <v>9100.7999999999993</v>
      </c>
      <c r="J75" s="362"/>
    </row>
    <row r="76" spans="1:31" ht="18.75" customHeight="1" x14ac:dyDescent="0.25">
      <c r="A76" s="495"/>
      <c r="B76" s="335" t="s">
        <v>408</v>
      </c>
      <c r="C76" s="334">
        <v>874.9</v>
      </c>
      <c r="D76" s="449"/>
      <c r="E76" s="319">
        <f t="shared" si="7"/>
        <v>0</v>
      </c>
      <c r="F76" s="329"/>
      <c r="G76" s="329"/>
      <c r="H76" s="329"/>
      <c r="I76" s="330"/>
    </row>
    <row r="77" spans="1:31" s="145" customFormat="1" x14ac:dyDescent="0.25">
      <c r="A77" s="494" t="s">
        <v>236</v>
      </c>
      <c r="B77" s="340" t="s">
        <v>171</v>
      </c>
      <c r="C77" s="334">
        <v>6738.2</v>
      </c>
      <c r="D77" s="334">
        <v>8459.7999999999993</v>
      </c>
      <c r="E77" s="319">
        <f t="shared" si="7"/>
        <v>8251.5</v>
      </c>
      <c r="F77" s="320">
        <v>1839.8</v>
      </c>
      <c r="G77" s="320">
        <v>2000</v>
      </c>
      <c r="H77" s="320">
        <v>2420</v>
      </c>
      <c r="I77" s="318">
        <v>1991.7</v>
      </c>
      <c r="J77" s="36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ht="20.25" customHeight="1" x14ac:dyDescent="0.25">
      <c r="A78" s="495"/>
      <c r="B78" s="335" t="s">
        <v>408</v>
      </c>
      <c r="C78" s="334">
        <v>197.6</v>
      </c>
      <c r="D78" s="334"/>
      <c r="E78" s="319">
        <f t="shared" si="7"/>
        <v>0</v>
      </c>
      <c r="F78" s="320"/>
      <c r="G78" s="320"/>
      <c r="H78" s="320"/>
      <c r="I78" s="318"/>
    </row>
    <row r="79" spans="1:31" s="145" customFormat="1" ht="47.25" x14ac:dyDescent="0.25">
      <c r="A79" s="338" t="s">
        <v>237</v>
      </c>
      <c r="B79" s="341" t="s">
        <v>172</v>
      </c>
      <c r="C79" s="334">
        <v>3896.5</v>
      </c>
      <c r="D79" s="334">
        <v>2661.3</v>
      </c>
      <c r="E79" s="319">
        <f t="shared" si="7"/>
        <v>3328.3</v>
      </c>
      <c r="F79" s="320">
        <v>311.3</v>
      </c>
      <c r="G79" s="320">
        <v>550</v>
      </c>
      <c r="H79" s="320">
        <v>1000</v>
      </c>
      <c r="I79" s="320">
        <v>1467</v>
      </c>
      <c r="J79" s="431">
        <v>800</v>
      </c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</row>
    <row r="80" spans="1:31" ht="18.75" customHeight="1" x14ac:dyDescent="0.25">
      <c r="A80" s="338"/>
      <c r="B80" s="335" t="s">
        <v>414</v>
      </c>
      <c r="C80" s="334"/>
      <c r="D80" s="334">
        <v>0</v>
      </c>
      <c r="E80" s="319">
        <f t="shared" si="7"/>
        <v>0</v>
      </c>
      <c r="F80" s="320">
        <v>0</v>
      </c>
      <c r="G80" s="320">
        <v>0</v>
      </c>
      <c r="H80" s="320">
        <v>0</v>
      </c>
      <c r="I80" s="318">
        <v>0</v>
      </c>
    </row>
    <row r="81" spans="1:31" ht="62.25" customHeight="1" x14ac:dyDescent="0.25">
      <c r="A81" s="338"/>
      <c r="B81" s="335" t="s">
        <v>409</v>
      </c>
      <c r="C81" s="334"/>
      <c r="D81" s="334">
        <v>0</v>
      </c>
      <c r="E81" s="319">
        <f t="shared" si="7"/>
        <v>0</v>
      </c>
      <c r="F81" s="320">
        <v>0</v>
      </c>
      <c r="G81" s="320">
        <v>0</v>
      </c>
      <c r="H81" s="320">
        <v>0</v>
      </c>
      <c r="I81" s="318">
        <v>0</v>
      </c>
    </row>
    <row r="82" spans="1:31" ht="19.5" customHeight="1" x14ac:dyDescent="0.25">
      <c r="A82" s="390"/>
      <c r="B82" s="336" t="s">
        <v>412</v>
      </c>
      <c r="C82" s="334">
        <v>307.5</v>
      </c>
      <c r="D82" s="334">
        <v>500</v>
      </c>
      <c r="E82" s="319">
        <f t="shared" si="7"/>
        <v>500</v>
      </c>
      <c r="F82" s="320">
        <v>90</v>
      </c>
      <c r="G82" s="320">
        <v>290</v>
      </c>
      <c r="H82" s="320">
        <v>40</v>
      </c>
      <c r="I82" s="318">
        <v>80</v>
      </c>
    </row>
    <row r="83" spans="1:31" ht="47.25" customHeight="1" x14ac:dyDescent="0.25">
      <c r="A83" s="390"/>
      <c r="B83" s="336" t="s">
        <v>415</v>
      </c>
      <c r="C83" s="334"/>
      <c r="D83" s="334"/>
      <c r="E83" s="319"/>
      <c r="F83" s="320"/>
      <c r="G83" s="320"/>
      <c r="H83" s="320"/>
      <c r="I83" s="318"/>
    </row>
    <row r="84" spans="1:31" ht="45.75" customHeight="1" x14ac:dyDescent="0.25">
      <c r="A84" s="390"/>
      <c r="B84" s="337" t="s">
        <v>169</v>
      </c>
      <c r="C84" s="391"/>
      <c r="D84" s="391"/>
      <c r="E84" s="321"/>
      <c r="F84" s="331"/>
      <c r="G84" s="331"/>
      <c r="H84" s="320"/>
      <c r="I84" s="318"/>
    </row>
    <row r="85" spans="1:31" s="145" customFormat="1" ht="31.5" x14ac:dyDescent="0.25">
      <c r="A85" s="338" t="s">
        <v>238</v>
      </c>
      <c r="B85" s="392" t="s">
        <v>260</v>
      </c>
      <c r="C85" s="334">
        <v>1065</v>
      </c>
      <c r="D85" s="334">
        <v>1574.1</v>
      </c>
      <c r="E85" s="319">
        <f t="shared" si="7"/>
        <v>1443.6</v>
      </c>
      <c r="F85" s="320">
        <v>524.1</v>
      </c>
      <c r="G85" s="320">
        <v>300</v>
      </c>
      <c r="H85" s="320">
        <v>200</v>
      </c>
      <c r="I85" s="318">
        <v>419.5</v>
      </c>
      <c r="J85" s="370" t="s">
        <v>441</v>
      </c>
      <c r="K85" s="143"/>
      <c r="L85" s="143"/>
      <c r="M85" s="410"/>
      <c r="N85" s="143"/>
      <c r="O85" s="143"/>
      <c r="P85" s="143"/>
      <c r="Q85" s="143"/>
      <c r="R85" s="143"/>
      <c r="S85" s="143"/>
      <c r="T85" s="143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</row>
    <row r="86" spans="1:31" s="145" customFormat="1" x14ac:dyDescent="0.25">
      <c r="A86" s="338"/>
      <c r="B86" s="335" t="s">
        <v>408</v>
      </c>
      <c r="C86" s="334">
        <v>839.3</v>
      </c>
      <c r="D86" s="334">
        <v>1021.9</v>
      </c>
      <c r="E86" s="319">
        <f t="shared" si="7"/>
        <v>1251.9000000000001</v>
      </c>
      <c r="F86" s="320">
        <v>495</v>
      </c>
      <c r="G86" s="320">
        <v>271.39999999999998</v>
      </c>
      <c r="H86" s="320">
        <v>148</v>
      </c>
      <c r="I86" s="320">
        <v>337.5</v>
      </c>
      <c r="J86" s="142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</row>
    <row r="87" spans="1:31" s="145" customFormat="1" ht="55.5" customHeight="1" x14ac:dyDescent="0.25">
      <c r="A87" s="338" t="s">
        <v>239</v>
      </c>
      <c r="B87" s="340" t="s">
        <v>174</v>
      </c>
      <c r="C87" s="334">
        <v>691.5</v>
      </c>
      <c r="D87" s="334">
        <v>671.5</v>
      </c>
      <c r="E87" s="319">
        <f>F87+G87+H87+I87</f>
        <v>671.5</v>
      </c>
      <c r="F87" s="319">
        <v>147.80000000000001</v>
      </c>
      <c r="G87" s="319">
        <v>205</v>
      </c>
      <c r="H87" s="319">
        <v>164.8</v>
      </c>
      <c r="I87" s="319">
        <v>153.9</v>
      </c>
      <c r="J87" s="370" t="s">
        <v>440</v>
      </c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</row>
    <row r="88" spans="1:31" x14ac:dyDescent="0.25">
      <c r="A88" s="338"/>
      <c r="B88" s="335" t="s">
        <v>408</v>
      </c>
      <c r="C88" s="334">
        <v>650.6</v>
      </c>
      <c r="D88" s="334">
        <v>631.5</v>
      </c>
      <c r="E88" s="319">
        <f t="shared" si="7"/>
        <v>631.5</v>
      </c>
      <c r="F88" s="320">
        <v>137.9</v>
      </c>
      <c r="G88" s="320">
        <v>184.7</v>
      </c>
      <c r="H88" s="320">
        <v>164.8</v>
      </c>
      <c r="I88" s="318">
        <v>144.1</v>
      </c>
      <c r="J88" s="230" t="s">
        <v>443</v>
      </c>
    </row>
    <row r="89" spans="1:31" ht="60" x14ac:dyDescent="0.25">
      <c r="A89" s="338"/>
      <c r="B89" s="335" t="s">
        <v>409</v>
      </c>
      <c r="C89" s="334"/>
      <c r="D89" s="334"/>
      <c r="E89" s="319"/>
      <c r="F89" s="320"/>
      <c r="G89" s="320"/>
      <c r="H89" s="320"/>
      <c r="I89" s="318"/>
      <c r="J89" s="409"/>
    </row>
    <row r="90" spans="1:31" ht="45" x14ac:dyDescent="0.25">
      <c r="A90" s="390"/>
      <c r="B90" s="337" t="s">
        <v>169</v>
      </c>
      <c r="C90" s="334"/>
      <c r="D90" s="334"/>
      <c r="E90" s="319"/>
      <c r="F90" s="320"/>
      <c r="G90" s="320"/>
      <c r="H90" s="320"/>
      <c r="I90" s="318"/>
    </row>
    <row r="91" spans="1:31" s="145" customFormat="1" x14ac:dyDescent="0.25">
      <c r="A91" s="338" t="s">
        <v>240</v>
      </c>
      <c r="B91" s="393" t="s">
        <v>36</v>
      </c>
      <c r="C91" s="334">
        <v>1424.8</v>
      </c>
      <c r="D91" s="334">
        <v>1559.4</v>
      </c>
      <c r="E91" s="319">
        <f t="shared" si="7"/>
        <v>1559.4</v>
      </c>
      <c r="F91" s="320">
        <v>349.4</v>
      </c>
      <c r="G91" s="320">
        <v>380</v>
      </c>
      <c r="H91" s="320">
        <v>380</v>
      </c>
      <c r="I91" s="318">
        <v>450</v>
      </c>
      <c r="J91" s="142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</row>
    <row r="92" spans="1:31" s="145" customFormat="1" ht="31.5" x14ac:dyDescent="0.25">
      <c r="A92" s="338" t="s">
        <v>241</v>
      </c>
      <c r="B92" s="340" t="s">
        <v>175</v>
      </c>
      <c r="C92" s="334">
        <v>319.7</v>
      </c>
      <c r="D92" s="334">
        <v>0</v>
      </c>
      <c r="E92" s="319">
        <f t="shared" si="7"/>
        <v>0</v>
      </c>
      <c r="F92" s="320"/>
      <c r="G92" s="320"/>
      <c r="H92" s="320"/>
      <c r="I92" s="318"/>
      <c r="J92" s="142"/>
      <c r="K92" s="143" t="s">
        <v>123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</row>
    <row r="93" spans="1:31" ht="24.75" customHeight="1" x14ac:dyDescent="0.25">
      <c r="A93" s="338" t="s">
        <v>72</v>
      </c>
      <c r="B93" s="394" t="s">
        <v>176</v>
      </c>
      <c r="C93" s="334">
        <v>10492</v>
      </c>
      <c r="D93" s="334">
        <v>12445.1</v>
      </c>
      <c r="E93" s="319">
        <f t="shared" si="7"/>
        <v>11778.300000000001</v>
      </c>
      <c r="F93" s="320">
        <f>SUM(F94:F103)</f>
        <v>2353.0000000000005</v>
      </c>
      <c r="G93" s="320">
        <f t="shared" ref="G93:I93" si="8">SUM(G94:G103)</f>
        <v>2613.1</v>
      </c>
      <c r="H93" s="320">
        <f t="shared" si="8"/>
        <v>3264.3</v>
      </c>
      <c r="I93" s="320">
        <f t="shared" si="8"/>
        <v>3547.8999999999996</v>
      </c>
    </row>
    <row r="94" spans="1:31" x14ac:dyDescent="0.25">
      <c r="A94" s="338" t="s">
        <v>242</v>
      </c>
      <c r="B94" s="395" t="s">
        <v>177</v>
      </c>
      <c r="C94" s="334"/>
      <c r="D94" s="334">
        <v>200</v>
      </c>
      <c r="E94" s="319">
        <f t="shared" si="7"/>
        <v>200</v>
      </c>
      <c r="F94" s="320">
        <v>50</v>
      </c>
      <c r="G94" s="320">
        <v>50</v>
      </c>
      <c r="H94" s="320">
        <v>50</v>
      </c>
      <c r="I94" s="318">
        <v>50</v>
      </c>
      <c r="J94" s="230" t="s">
        <v>123</v>
      </c>
    </row>
    <row r="95" spans="1:31" x14ac:dyDescent="0.25">
      <c r="A95" s="494" t="s">
        <v>243</v>
      </c>
      <c r="B95" s="395" t="s">
        <v>259</v>
      </c>
      <c r="C95" s="334">
        <v>8045.7</v>
      </c>
      <c r="D95" s="334">
        <v>8993.7999999999993</v>
      </c>
      <c r="E95" s="319">
        <f t="shared" si="7"/>
        <v>8680.2999999999993</v>
      </c>
      <c r="F95" s="320">
        <v>1693.8</v>
      </c>
      <c r="G95" s="320">
        <v>1900</v>
      </c>
      <c r="H95" s="320">
        <v>2400</v>
      </c>
      <c r="I95" s="318">
        <v>2686.5</v>
      </c>
    </row>
    <row r="96" spans="1:31" x14ac:dyDescent="0.25">
      <c r="A96" s="495"/>
      <c r="B96" s="335" t="s">
        <v>408</v>
      </c>
      <c r="C96" s="334"/>
      <c r="D96" s="334"/>
      <c r="E96" s="319"/>
      <c r="F96" s="320"/>
      <c r="G96" s="320"/>
      <c r="H96" s="320"/>
      <c r="I96" s="318"/>
    </row>
    <row r="97" spans="1:13" x14ac:dyDescent="0.25">
      <c r="A97" s="494" t="s">
        <v>244</v>
      </c>
      <c r="B97" s="395" t="s">
        <v>258</v>
      </c>
      <c r="C97" s="334">
        <v>1786.1</v>
      </c>
      <c r="D97" s="334">
        <v>2020.3</v>
      </c>
      <c r="E97" s="319">
        <f t="shared" si="7"/>
        <v>1920.4</v>
      </c>
      <c r="F97" s="320">
        <v>375.3</v>
      </c>
      <c r="G97" s="320">
        <v>425</v>
      </c>
      <c r="H97" s="320">
        <v>520</v>
      </c>
      <c r="I97" s="318">
        <v>600.1</v>
      </c>
    </row>
    <row r="98" spans="1:13" x14ac:dyDescent="0.25">
      <c r="A98" s="495"/>
      <c r="B98" s="335" t="s">
        <v>414</v>
      </c>
      <c r="C98" s="334"/>
      <c r="D98" s="334"/>
      <c r="E98" s="319"/>
      <c r="F98" s="320"/>
      <c r="G98" s="320"/>
      <c r="H98" s="320"/>
      <c r="I98" s="320"/>
    </row>
    <row r="99" spans="1:13" ht="36" customHeight="1" x14ac:dyDescent="0.25">
      <c r="A99" s="338" t="s">
        <v>245</v>
      </c>
      <c r="B99" s="396" t="s">
        <v>180</v>
      </c>
      <c r="C99" s="334">
        <v>300</v>
      </c>
      <c r="D99" s="334">
        <v>100</v>
      </c>
      <c r="E99" s="319">
        <f t="shared" si="7"/>
        <v>100</v>
      </c>
      <c r="F99" s="320">
        <v>25</v>
      </c>
      <c r="G99" s="320">
        <v>25</v>
      </c>
      <c r="H99" s="320">
        <v>25</v>
      </c>
      <c r="I99" s="320">
        <v>25</v>
      </c>
    </row>
    <row r="100" spans="1:13" ht="31.5" customHeight="1" x14ac:dyDescent="0.25">
      <c r="A100" s="338" t="s">
        <v>246</v>
      </c>
      <c r="B100" s="395" t="s">
        <v>181</v>
      </c>
      <c r="C100" s="334">
        <v>202.8</v>
      </c>
      <c r="D100" s="334">
        <v>174.8</v>
      </c>
      <c r="E100" s="319">
        <f t="shared" si="7"/>
        <v>157</v>
      </c>
      <c r="F100" s="320">
        <v>9.8000000000000007</v>
      </c>
      <c r="G100" s="320">
        <v>40</v>
      </c>
      <c r="H100" s="320">
        <v>45</v>
      </c>
      <c r="I100" s="320">
        <v>62.2</v>
      </c>
      <c r="J100" s="364" t="s">
        <v>436</v>
      </c>
    </row>
    <row r="101" spans="1:13" x14ac:dyDescent="0.25">
      <c r="A101" s="338" t="s">
        <v>247</v>
      </c>
      <c r="B101" s="397" t="s">
        <v>182</v>
      </c>
      <c r="C101" s="334">
        <v>52.4</v>
      </c>
      <c r="D101" s="334">
        <v>75.2</v>
      </c>
      <c r="E101" s="319">
        <f t="shared" si="7"/>
        <v>67.900000000000006</v>
      </c>
      <c r="F101" s="320">
        <v>3.3</v>
      </c>
      <c r="G101" s="320">
        <v>17.899999999999999</v>
      </c>
      <c r="H101" s="320">
        <v>18</v>
      </c>
      <c r="I101" s="320">
        <v>28.7</v>
      </c>
      <c r="M101" s="114" t="s">
        <v>453</v>
      </c>
    </row>
    <row r="102" spans="1:13" ht="15.75" customHeight="1" x14ac:dyDescent="0.25">
      <c r="A102" s="338" t="s">
        <v>248</v>
      </c>
      <c r="B102" s="395" t="s">
        <v>183</v>
      </c>
      <c r="C102" s="334">
        <v>20.3</v>
      </c>
      <c r="D102" s="334">
        <v>30</v>
      </c>
      <c r="E102" s="319">
        <f t="shared" si="7"/>
        <v>7.6</v>
      </c>
      <c r="F102" s="320">
        <v>0</v>
      </c>
      <c r="G102" s="320">
        <v>0</v>
      </c>
      <c r="H102" s="320">
        <v>6.3</v>
      </c>
      <c r="I102" s="320">
        <v>1.3</v>
      </c>
    </row>
    <row r="103" spans="1:13" ht="45" x14ac:dyDescent="0.25">
      <c r="A103" s="338" t="s">
        <v>249</v>
      </c>
      <c r="B103" s="397" t="s">
        <v>185</v>
      </c>
      <c r="C103" s="334">
        <v>84.7</v>
      </c>
      <c r="D103" s="334">
        <v>851</v>
      </c>
      <c r="E103" s="319">
        <f t="shared" si="7"/>
        <v>645.1</v>
      </c>
      <c r="F103" s="320">
        <v>195.8</v>
      </c>
      <c r="G103" s="320">
        <v>155.19999999999999</v>
      </c>
      <c r="H103" s="320">
        <v>200</v>
      </c>
      <c r="I103" s="320">
        <v>94.1</v>
      </c>
      <c r="J103" s="364" t="s">
        <v>437</v>
      </c>
    </row>
    <row r="104" spans="1:13" ht="31.5" x14ac:dyDescent="0.25">
      <c r="A104" s="390">
        <v>4</v>
      </c>
      <c r="B104" s="398" t="s">
        <v>186</v>
      </c>
      <c r="C104" s="334">
        <v>8559.7000000000007</v>
      </c>
      <c r="D104" s="334">
        <v>15490</v>
      </c>
      <c r="E104" s="319">
        <f>F104+G104+H104+I104</f>
        <v>4797.8</v>
      </c>
      <c r="F104" s="319">
        <f>F105+F109</f>
        <v>430</v>
      </c>
      <c r="G104" s="319">
        <f>G105+G109</f>
        <v>1520</v>
      </c>
      <c r="H104" s="319">
        <f>H105+H109</f>
        <v>1877.6</v>
      </c>
      <c r="I104" s="322">
        <f>I105+I109</f>
        <v>970.2</v>
      </c>
    </row>
    <row r="105" spans="1:13" ht="47.25" x14ac:dyDescent="0.25">
      <c r="A105" s="494" t="s">
        <v>75</v>
      </c>
      <c r="B105" s="341" t="s">
        <v>187</v>
      </c>
      <c r="C105" s="334">
        <v>2962.5</v>
      </c>
      <c r="D105" s="334">
        <v>2280</v>
      </c>
      <c r="E105" s="319">
        <f>F105+G105+H105+I105</f>
        <v>2066.6</v>
      </c>
      <c r="F105" s="320">
        <v>430</v>
      </c>
      <c r="G105" s="320">
        <v>320</v>
      </c>
      <c r="H105" s="320">
        <v>877.6</v>
      </c>
      <c r="I105" s="320">
        <v>439</v>
      </c>
      <c r="J105" s="364" t="s">
        <v>448</v>
      </c>
    </row>
    <row r="106" spans="1:13" x14ac:dyDescent="0.25">
      <c r="A106" s="512"/>
      <c r="B106" s="335" t="s">
        <v>408</v>
      </c>
      <c r="C106" s="334">
        <v>109.8</v>
      </c>
      <c r="D106" s="334">
        <v>877.6</v>
      </c>
      <c r="E106" s="319">
        <f t="shared" ref="E106:E116" si="9">F106+G106+H106+I106</f>
        <v>877.6</v>
      </c>
      <c r="F106" s="320">
        <v>0</v>
      </c>
      <c r="G106" s="320">
        <v>0</v>
      </c>
      <c r="H106" s="320">
        <v>877.6</v>
      </c>
      <c r="I106" s="318">
        <v>0</v>
      </c>
    </row>
    <row r="107" spans="1:13" ht="66" customHeight="1" x14ac:dyDescent="0.25">
      <c r="A107" s="512"/>
      <c r="B107" s="335" t="s">
        <v>409</v>
      </c>
      <c r="C107" s="334"/>
      <c r="D107" s="334">
        <v>0</v>
      </c>
      <c r="E107" s="319">
        <f t="shared" si="9"/>
        <v>0</v>
      </c>
      <c r="F107" s="320"/>
      <c r="G107" s="320"/>
      <c r="H107" s="320"/>
      <c r="I107" s="318"/>
      <c r="J107" s="459"/>
    </row>
    <row r="108" spans="1:13" ht="48" customHeight="1" x14ac:dyDescent="0.25">
      <c r="A108" s="495"/>
      <c r="B108" s="337" t="s">
        <v>446</v>
      </c>
      <c r="C108" s="334"/>
      <c r="D108" s="334">
        <v>0</v>
      </c>
      <c r="E108" s="319">
        <f t="shared" si="9"/>
        <v>0</v>
      </c>
      <c r="F108" s="320">
        <v>0</v>
      </c>
      <c r="G108" s="320">
        <v>0</v>
      </c>
      <c r="H108" s="320"/>
      <c r="I108" s="318"/>
      <c r="J108" s="375" t="s">
        <v>445</v>
      </c>
    </row>
    <row r="109" spans="1:13" ht="32.25" customHeight="1" x14ac:dyDescent="0.25">
      <c r="A109" s="494" t="s">
        <v>76</v>
      </c>
      <c r="B109" s="392" t="s">
        <v>188</v>
      </c>
      <c r="C109" s="334">
        <v>5597.2</v>
      </c>
      <c r="D109" s="334">
        <v>13210</v>
      </c>
      <c r="E109" s="319">
        <f t="shared" si="9"/>
        <v>2731.2</v>
      </c>
      <c r="F109" s="320">
        <v>0</v>
      </c>
      <c r="G109" s="320">
        <v>1200</v>
      </c>
      <c r="H109" s="320">
        <v>1000</v>
      </c>
      <c r="I109" s="318">
        <v>531.20000000000005</v>
      </c>
      <c r="J109" s="364" t="s">
        <v>444</v>
      </c>
    </row>
    <row r="110" spans="1:13" ht="21.75" customHeight="1" x14ac:dyDescent="0.25">
      <c r="A110" s="512"/>
      <c r="B110" s="335" t="s">
        <v>414</v>
      </c>
      <c r="C110" s="334"/>
      <c r="D110" s="334">
        <v>0</v>
      </c>
      <c r="E110" s="319">
        <f t="shared" si="9"/>
        <v>0</v>
      </c>
      <c r="F110" s="320"/>
      <c r="G110" s="320"/>
      <c r="H110" s="320"/>
      <c r="I110" s="318"/>
    </row>
    <row r="111" spans="1:13" ht="60" x14ac:dyDescent="0.25">
      <c r="A111" s="512"/>
      <c r="B111" s="335" t="s">
        <v>409</v>
      </c>
      <c r="C111" s="334"/>
      <c r="D111" s="334">
        <v>0</v>
      </c>
      <c r="E111" s="319">
        <f t="shared" si="9"/>
        <v>0</v>
      </c>
      <c r="F111" s="320"/>
      <c r="G111" s="320"/>
      <c r="H111" s="320"/>
      <c r="I111" s="318"/>
    </row>
    <row r="112" spans="1:13" ht="36.75" customHeight="1" x14ac:dyDescent="0.25">
      <c r="A112" s="512"/>
      <c r="B112" s="336" t="s">
        <v>411</v>
      </c>
      <c r="C112" s="334"/>
      <c r="D112" s="334">
        <v>0</v>
      </c>
      <c r="E112" s="319">
        <f t="shared" si="9"/>
        <v>0</v>
      </c>
      <c r="F112" s="320"/>
      <c r="G112" s="320"/>
      <c r="H112" s="320"/>
      <c r="I112" s="318"/>
      <c r="J112" s="230" t="s">
        <v>123</v>
      </c>
    </row>
    <row r="113" spans="1:12" ht="49.5" customHeight="1" x14ac:dyDescent="0.25">
      <c r="A113" s="495"/>
      <c r="B113" s="337" t="s">
        <v>169</v>
      </c>
      <c r="C113" s="334"/>
      <c r="D113" s="334">
        <v>0</v>
      </c>
      <c r="E113" s="319">
        <f t="shared" si="9"/>
        <v>0</v>
      </c>
      <c r="F113" s="320"/>
      <c r="G113" s="320"/>
      <c r="H113" s="320"/>
      <c r="I113" s="318"/>
      <c r="L113" s="374"/>
    </row>
    <row r="114" spans="1:12" ht="31.5" x14ac:dyDescent="0.25">
      <c r="A114" s="338" t="s">
        <v>79</v>
      </c>
      <c r="B114" s="399" t="s">
        <v>73</v>
      </c>
      <c r="C114" s="334">
        <v>98.7</v>
      </c>
      <c r="D114" s="334">
        <v>182.9</v>
      </c>
      <c r="E114" s="319">
        <f t="shared" si="9"/>
        <v>176.7</v>
      </c>
      <c r="F114" s="319">
        <f>F115+F116</f>
        <v>49</v>
      </c>
      <c r="G114" s="319">
        <f>G115+G116</f>
        <v>29.2</v>
      </c>
      <c r="H114" s="319">
        <f>H115+H116</f>
        <v>50.5</v>
      </c>
      <c r="I114" s="322">
        <f>I115+I116</f>
        <v>48</v>
      </c>
    </row>
    <row r="115" spans="1:12" x14ac:dyDescent="0.25">
      <c r="A115" s="338" t="s">
        <v>81</v>
      </c>
      <c r="B115" s="395" t="s">
        <v>19</v>
      </c>
      <c r="C115" s="334">
        <v>81.900000000000006</v>
      </c>
      <c r="D115" s="334">
        <v>166.1</v>
      </c>
      <c r="E115" s="319">
        <f t="shared" si="9"/>
        <v>159.89999999999998</v>
      </c>
      <c r="F115" s="320">
        <v>44.8</v>
      </c>
      <c r="G115" s="320">
        <v>25</v>
      </c>
      <c r="H115" s="320">
        <v>46.3</v>
      </c>
      <c r="I115" s="318">
        <v>43.8</v>
      </c>
    </row>
    <row r="116" spans="1:12" x14ac:dyDescent="0.25">
      <c r="A116" s="338" t="s">
        <v>82</v>
      </c>
      <c r="B116" s="395" t="s">
        <v>191</v>
      </c>
      <c r="C116" s="334">
        <v>16.8</v>
      </c>
      <c r="D116" s="334">
        <v>16.8</v>
      </c>
      <c r="E116" s="319">
        <f t="shared" si="9"/>
        <v>16.8</v>
      </c>
      <c r="F116" s="320">
        <v>4.2</v>
      </c>
      <c r="G116" s="320">
        <v>4.2</v>
      </c>
      <c r="H116" s="320">
        <v>4.2</v>
      </c>
      <c r="I116" s="318">
        <v>4.2</v>
      </c>
    </row>
    <row r="117" spans="1:12" x14ac:dyDescent="0.25">
      <c r="A117" s="338"/>
      <c r="B117" s="339"/>
      <c r="C117" s="334"/>
      <c r="D117" s="334"/>
      <c r="E117" s="319"/>
      <c r="F117" s="320"/>
      <c r="G117" s="320"/>
      <c r="H117" s="320"/>
      <c r="I117" s="318"/>
    </row>
    <row r="118" spans="1:12" ht="23.25" customHeight="1" x14ac:dyDescent="0.25">
      <c r="A118" s="338" t="s">
        <v>192</v>
      </c>
      <c r="B118" s="333" t="s">
        <v>214</v>
      </c>
      <c r="C118" s="334">
        <v>65689.7</v>
      </c>
      <c r="D118" s="334">
        <v>94107.6</v>
      </c>
      <c r="E118" s="319">
        <f>E40</f>
        <v>99564.999999999985</v>
      </c>
      <c r="F118" s="319">
        <f>F40</f>
        <v>19030.5</v>
      </c>
      <c r="G118" s="319">
        <f>G40</f>
        <v>23245.899999999998</v>
      </c>
      <c r="H118" s="319">
        <f>H40</f>
        <v>29082</v>
      </c>
      <c r="I118" s="322">
        <f>I40</f>
        <v>28206.6</v>
      </c>
    </row>
    <row r="119" spans="1:12" ht="31.5" customHeight="1" x14ac:dyDescent="0.25">
      <c r="A119" s="494" t="s">
        <v>194</v>
      </c>
      <c r="B119" s="333" t="s">
        <v>215</v>
      </c>
      <c r="C119" s="334">
        <v>69311.7</v>
      </c>
      <c r="D119" s="334">
        <v>86683.7</v>
      </c>
      <c r="E119" s="319">
        <f>E67+E104+E114</f>
        <v>74892.5</v>
      </c>
      <c r="F119" s="321">
        <f>F67+F104+F114</f>
        <v>15280.399999999998</v>
      </c>
      <c r="G119" s="321">
        <f>G67+G104+G114</f>
        <v>18160.900000000001</v>
      </c>
      <c r="H119" s="321">
        <f>H67+H104+H114</f>
        <v>22157.199999999997</v>
      </c>
      <c r="I119" s="321">
        <f>I67+I104+I114</f>
        <v>19294</v>
      </c>
    </row>
    <row r="120" spans="1:12" ht="18.75" customHeight="1" x14ac:dyDescent="0.25">
      <c r="A120" s="512"/>
      <c r="B120" s="335" t="s">
        <v>408</v>
      </c>
      <c r="C120" s="334">
        <v>4078.9</v>
      </c>
      <c r="D120" s="334">
        <v>4559.6000000000004</v>
      </c>
      <c r="E120" s="319">
        <f>E70+E76+E78+E80+E86+E88+E96+E98+E106+E110</f>
        <v>4789.6000000000004</v>
      </c>
      <c r="F120" s="320">
        <f t="shared" ref="F120:I120" si="10">F70+F76+F78+F80+F86+F88+F96+F98+F106+F110</f>
        <v>1691.1000000000001</v>
      </c>
      <c r="G120" s="320">
        <f t="shared" si="10"/>
        <v>642.70000000000005</v>
      </c>
      <c r="H120" s="320">
        <f t="shared" si="10"/>
        <v>1809.1999999999998</v>
      </c>
      <c r="I120" s="320">
        <f t="shared" si="10"/>
        <v>646.6</v>
      </c>
    </row>
    <row r="121" spans="1:12" ht="64.5" customHeight="1" x14ac:dyDescent="0.25">
      <c r="A121" s="512"/>
      <c r="B121" s="335" t="s">
        <v>410</v>
      </c>
      <c r="C121" s="334">
        <v>391.2</v>
      </c>
      <c r="D121" s="334">
        <v>224.8</v>
      </c>
      <c r="E121" s="319">
        <f>E71+E81+E89+E107+E111</f>
        <v>163.80000000000001</v>
      </c>
      <c r="F121" s="320">
        <f t="shared" ref="F121:I121" si="11">F71+F81+F89+F107+F111</f>
        <v>0</v>
      </c>
      <c r="G121" s="320">
        <f t="shared" si="11"/>
        <v>83.5</v>
      </c>
      <c r="H121" s="320">
        <f t="shared" si="11"/>
        <v>80.3</v>
      </c>
      <c r="I121" s="320">
        <f t="shared" si="11"/>
        <v>0</v>
      </c>
    </row>
    <row r="122" spans="1:12" ht="36.75" customHeight="1" x14ac:dyDescent="0.25">
      <c r="A122" s="512"/>
      <c r="B122" s="336" t="s">
        <v>411</v>
      </c>
      <c r="C122" s="334"/>
      <c r="D122" s="334">
        <v>0</v>
      </c>
      <c r="E122" s="319">
        <f>E112</f>
        <v>0</v>
      </c>
      <c r="F122" s="320">
        <f t="shared" ref="F122:I122" si="12">F112</f>
        <v>0</v>
      </c>
      <c r="G122" s="320">
        <f t="shared" si="12"/>
        <v>0</v>
      </c>
      <c r="H122" s="320">
        <f t="shared" si="12"/>
        <v>0</v>
      </c>
      <c r="I122" s="320">
        <f t="shared" si="12"/>
        <v>0</v>
      </c>
    </row>
    <row r="123" spans="1:12" ht="20.25" customHeight="1" x14ac:dyDescent="0.25">
      <c r="A123" s="512"/>
      <c r="B123" s="336" t="s">
        <v>412</v>
      </c>
      <c r="C123" s="334">
        <v>349.5</v>
      </c>
      <c r="D123" s="334">
        <v>540</v>
      </c>
      <c r="E123" s="319">
        <f>SUM(F123+G123+H123+I123)</f>
        <v>540</v>
      </c>
      <c r="F123" s="320">
        <f>SUM(F82+0)</f>
        <v>90</v>
      </c>
      <c r="G123" s="320">
        <f t="shared" ref="G123:I123" si="13">SUM(G82+0)</f>
        <v>290</v>
      </c>
      <c r="H123" s="320">
        <f>SUM(H82+H72)</f>
        <v>80</v>
      </c>
      <c r="I123" s="320">
        <f t="shared" si="13"/>
        <v>80</v>
      </c>
    </row>
    <row r="124" spans="1:12" ht="49.5" customHeight="1" x14ac:dyDescent="0.25">
      <c r="A124" s="512"/>
      <c r="B124" s="336" t="s">
        <v>415</v>
      </c>
      <c r="C124" s="334"/>
      <c r="D124" s="334">
        <v>0</v>
      </c>
      <c r="E124" s="319">
        <f>F124+G124+H124+I124</f>
        <v>0</v>
      </c>
      <c r="F124" s="320">
        <f>F73+F83</f>
        <v>0</v>
      </c>
      <c r="G124" s="320">
        <f t="shared" ref="G124:I124" si="14">G73+G83</f>
        <v>0</v>
      </c>
      <c r="H124" s="320">
        <f t="shared" si="14"/>
        <v>0</v>
      </c>
      <c r="I124" s="320">
        <f t="shared" si="14"/>
        <v>0</v>
      </c>
    </row>
    <row r="125" spans="1:12" ht="37.5" customHeight="1" x14ac:dyDescent="0.25">
      <c r="A125" s="495"/>
      <c r="B125" s="337" t="s">
        <v>442</v>
      </c>
      <c r="C125" s="334"/>
      <c r="D125" s="334">
        <v>0</v>
      </c>
      <c r="E125" s="319">
        <f>F125+G125+H125+I125</f>
        <v>0</v>
      </c>
      <c r="F125" s="320">
        <v>0</v>
      </c>
      <c r="G125" s="320">
        <v>0</v>
      </c>
      <c r="H125" s="320"/>
      <c r="I125" s="318">
        <v>0</v>
      </c>
    </row>
    <row r="126" spans="1:12" x14ac:dyDescent="0.25">
      <c r="A126" s="338"/>
      <c r="B126" s="339"/>
      <c r="C126" s="334"/>
      <c r="D126" s="334"/>
      <c r="E126" s="319"/>
      <c r="F126" s="320"/>
      <c r="G126" s="320"/>
      <c r="H126" s="320"/>
      <c r="I126" s="318"/>
    </row>
    <row r="127" spans="1:12" ht="22.5" customHeight="1" x14ac:dyDescent="0.25">
      <c r="A127" s="338" t="s">
        <v>250</v>
      </c>
      <c r="B127" s="333" t="s">
        <v>195</v>
      </c>
      <c r="C127" s="334">
        <v>1466.6</v>
      </c>
      <c r="D127" s="334">
        <v>8890.5</v>
      </c>
      <c r="E127" s="319">
        <f>E39+E118-E119</f>
        <v>26139.099999999991</v>
      </c>
      <c r="F127" s="319">
        <f>F39+F118-F119</f>
        <v>5216.7000000000007</v>
      </c>
      <c r="G127" s="319">
        <f>G118-G119</f>
        <v>5084.9999999999964</v>
      </c>
      <c r="H127" s="319">
        <f t="shared" ref="H127:I127" si="15">H118-H119</f>
        <v>6924.8000000000029</v>
      </c>
      <c r="I127" s="319">
        <f t="shared" si="15"/>
        <v>8912.5999999999985</v>
      </c>
    </row>
    <row r="128" spans="1:12" ht="22.5" customHeight="1" x14ac:dyDescent="0.25">
      <c r="A128" s="338" t="s">
        <v>251</v>
      </c>
      <c r="B128" s="340" t="s">
        <v>253</v>
      </c>
      <c r="C128" s="334">
        <v>1466.6</v>
      </c>
      <c r="D128" s="334">
        <v>8890.5</v>
      </c>
      <c r="E128" s="320">
        <v>26139.1</v>
      </c>
      <c r="F128" s="320">
        <v>5216.7</v>
      </c>
      <c r="G128" s="320">
        <v>5085</v>
      </c>
      <c r="H128" s="320">
        <v>6924.8</v>
      </c>
      <c r="I128" s="318">
        <v>8912.6</v>
      </c>
    </row>
    <row r="129" spans="1:31" x14ac:dyDescent="0.25">
      <c r="A129" s="338" t="s">
        <v>252</v>
      </c>
      <c r="B129" s="341" t="s">
        <v>254</v>
      </c>
      <c r="C129" s="334"/>
      <c r="D129" s="334"/>
      <c r="E129" s="319"/>
      <c r="F129" s="320"/>
      <c r="G129" s="320"/>
      <c r="H129" s="320"/>
      <c r="I129" s="320"/>
    </row>
    <row r="130" spans="1:31" ht="16.5" thickBot="1" x14ac:dyDescent="0.3">
      <c r="A130" s="342"/>
      <c r="B130" s="343"/>
      <c r="C130" s="334"/>
      <c r="D130" s="344"/>
      <c r="E130" s="345"/>
      <c r="F130" s="346"/>
      <c r="G130" s="346"/>
      <c r="H130" s="346"/>
      <c r="I130" s="347"/>
    </row>
    <row r="131" spans="1:31" ht="16.5" thickBot="1" x14ac:dyDescent="0.3">
      <c r="A131" s="348"/>
      <c r="B131" s="349"/>
      <c r="C131" s="358"/>
      <c r="D131" s="350"/>
      <c r="E131" s="350"/>
      <c r="F131" s="350"/>
      <c r="G131" s="350"/>
      <c r="H131" s="350"/>
      <c r="I131" s="350"/>
    </row>
    <row r="132" spans="1:31" ht="21" thickBot="1" x14ac:dyDescent="0.3">
      <c r="A132" s="518" t="s">
        <v>390</v>
      </c>
      <c r="B132" s="519"/>
      <c r="C132" s="519"/>
      <c r="D132" s="519"/>
      <c r="E132" s="519"/>
      <c r="F132" s="519"/>
      <c r="G132" s="519"/>
      <c r="H132" s="519"/>
      <c r="I132" s="520"/>
    </row>
    <row r="133" spans="1:31" ht="16.5" thickBot="1" x14ac:dyDescent="0.3">
      <c r="A133" s="351"/>
      <c r="B133" s="352"/>
      <c r="C133" s="353"/>
      <c r="D133" s="353"/>
      <c r="E133" s="354"/>
      <c r="F133" s="353"/>
      <c r="G133" s="353"/>
      <c r="H133" s="353"/>
      <c r="I133" s="355"/>
      <c r="K133" s="314" t="s">
        <v>420</v>
      </c>
      <c r="L133" s="314"/>
      <c r="M133" s="314"/>
      <c r="N133" s="314"/>
      <c r="O133" s="314"/>
    </row>
    <row r="134" spans="1:31" ht="32.25" thickBot="1" x14ac:dyDescent="0.3">
      <c r="A134" s="356" t="s">
        <v>11</v>
      </c>
      <c r="B134" s="357" t="s">
        <v>255</v>
      </c>
      <c r="C134" s="360">
        <v>846.5</v>
      </c>
      <c r="D134" s="320">
        <v>726.9</v>
      </c>
      <c r="E134" s="320">
        <v>726.9</v>
      </c>
      <c r="F134" s="359" t="s">
        <v>256</v>
      </c>
      <c r="G134" s="359" t="s">
        <v>256</v>
      </c>
      <c r="H134" s="360"/>
      <c r="I134" s="359" t="s">
        <v>256</v>
      </c>
    </row>
    <row r="135" spans="1:31" x14ac:dyDescent="0.25">
      <c r="A135" s="356" t="s">
        <v>26</v>
      </c>
      <c r="B135" s="400" t="s">
        <v>216</v>
      </c>
      <c r="C135" s="356">
        <v>1993.8</v>
      </c>
      <c r="D135" s="319">
        <v>2335.3000000000002</v>
      </c>
      <c r="E135" s="319">
        <f t="shared" ref="E135:E137" si="16">SUM(F135+G135+H135+I135)</f>
        <v>4710.3999999999996</v>
      </c>
      <c r="F135" s="319">
        <f>SUM(F136+F137+F138)</f>
        <v>599.4</v>
      </c>
      <c r="G135" s="319">
        <f t="shared" ref="G135:I135" si="17">SUM(G136+G137+G138)</f>
        <v>1056.1999999999998</v>
      </c>
      <c r="H135" s="319">
        <f t="shared" si="17"/>
        <v>679.69999999999993</v>
      </c>
      <c r="I135" s="319">
        <f t="shared" si="17"/>
        <v>2375.1</v>
      </c>
      <c r="K135" s="314" t="s">
        <v>418</v>
      </c>
      <c r="L135" s="314"/>
      <c r="M135" s="314"/>
      <c r="N135" s="314"/>
      <c r="O135" s="314"/>
      <c r="P135" s="314"/>
      <c r="Q135" s="314"/>
      <c r="R135" s="314"/>
      <c r="S135" s="314"/>
      <c r="T135" s="314"/>
      <c r="U135" s="317"/>
      <c r="V135" s="317"/>
      <c r="W135" s="317"/>
      <c r="X135" s="317"/>
    </row>
    <row r="136" spans="1:31" ht="31.5" x14ac:dyDescent="0.25">
      <c r="A136" s="390" t="s">
        <v>27</v>
      </c>
      <c r="B136" s="401" t="s">
        <v>91</v>
      </c>
      <c r="C136" s="360"/>
      <c r="D136" s="320">
        <v>16.2</v>
      </c>
      <c r="E136" s="320">
        <f t="shared" si="16"/>
        <v>16.2</v>
      </c>
      <c r="F136" s="404">
        <v>15.9</v>
      </c>
      <c r="G136" s="320">
        <v>0.3</v>
      </c>
      <c r="H136" s="320"/>
      <c r="I136" s="320"/>
      <c r="K136" s="114" t="s">
        <v>421</v>
      </c>
    </row>
    <row r="137" spans="1:31" ht="31.5" x14ac:dyDescent="0.25">
      <c r="A137" s="390" t="s">
        <v>40</v>
      </c>
      <c r="B137" s="402" t="s">
        <v>403</v>
      </c>
      <c r="C137" s="360">
        <v>1861.2</v>
      </c>
      <c r="D137" s="320">
        <v>2277.6</v>
      </c>
      <c r="E137" s="320">
        <f t="shared" si="16"/>
        <v>3032</v>
      </c>
      <c r="F137" s="404">
        <v>579.29999999999995</v>
      </c>
      <c r="G137" s="320">
        <v>1018.9</v>
      </c>
      <c r="H137" s="320">
        <v>679.4</v>
      </c>
      <c r="I137" s="319">
        <v>754.4</v>
      </c>
      <c r="J137" s="230" t="s">
        <v>123</v>
      </c>
    </row>
    <row r="138" spans="1:31" ht="31.5" x14ac:dyDescent="0.25">
      <c r="A138" s="390" t="s">
        <v>231</v>
      </c>
      <c r="B138" s="403" t="s">
        <v>219</v>
      </c>
      <c r="C138" s="360">
        <v>132.6</v>
      </c>
      <c r="D138" s="320">
        <v>41.5</v>
      </c>
      <c r="E138" s="320">
        <f>SUM(F138+G138+H138+I138)</f>
        <v>1662.2</v>
      </c>
      <c r="F138" s="406">
        <v>4.2</v>
      </c>
      <c r="G138" s="331">
        <v>37</v>
      </c>
      <c r="H138" s="331">
        <v>0.3</v>
      </c>
      <c r="I138" s="405">
        <v>1620.7</v>
      </c>
      <c r="K138" s="114" t="s">
        <v>419</v>
      </c>
    </row>
    <row r="139" spans="1:31" x14ac:dyDescent="0.25">
      <c r="A139" s="390"/>
      <c r="B139" s="403"/>
      <c r="C139" s="356"/>
      <c r="D139" s="319"/>
      <c r="E139" s="319"/>
      <c r="F139" s="427"/>
      <c r="G139" s="321"/>
      <c r="H139" s="321"/>
      <c r="I139" s="405"/>
    </row>
    <row r="140" spans="1:31" ht="16.5" x14ac:dyDescent="0.25">
      <c r="A140" s="390" t="s">
        <v>68</v>
      </c>
      <c r="B140" s="450" t="s">
        <v>257</v>
      </c>
      <c r="C140" s="356">
        <f>C141+C146</f>
        <v>1993.8</v>
      </c>
      <c r="D140" s="319">
        <v>2121.1</v>
      </c>
      <c r="E140" s="319">
        <f t="shared" ref="E140:E150" si="18">SUM(F140+G140+H140+I140)</f>
        <v>3354.0000000000005</v>
      </c>
      <c r="F140" s="319">
        <f t="shared" ref="F140:I140" si="19">F141+F146</f>
        <v>312.60000000000002</v>
      </c>
      <c r="G140" s="319">
        <f t="shared" si="19"/>
        <v>715.6</v>
      </c>
      <c r="H140" s="319">
        <f t="shared" si="19"/>
        <v>1092.9000000000001</v>
      </c>
      <c r="I140" s="319">
        <f t="shared" si="19"/>
        <v>1232.9000000000001</v>
      </c>
    </row>
    <row r="141" spans="1:31" ht="23.25" customHeight="1" x14ac:dyDescent="0.25">
      <c r="A141" s="390" t="s">
        <v>70</v>
      </c>
      <c r="B141" s="451" t="s">
        <v>225</v>
      </c>
      <c r="C141" s="360">
        <v>1993.8</v>
      </c>
      <c r="D141" s="320">
        <v>2121.1</v>
      </c>
      <c r="E141" s="320">
        <f t="shared" si="18"/>
        <v>3354.0000000000005</v>
      </c>
      <c r="F141" s="331">
        <v>312.60000000000002</v>
      </c>
      <c r="G141" s="331">
        <v>715.6</v>
      </c>
      <c r="H141" s="331">
        <v>1092.9000000000001</v>
      </c>
      <c r="I141" s="428">
        <f t="shared" ref="I141" si="20">SUM(I142:I145)</f>
        <v>1232.9000000000001</v>
      </c>
      <c r="K141" s="114" t="s">
        <v>422</v>
      </c>
    </row>
    <row r="142" spans="1:31" x14ac:dyDescent="0.25">
      <c r="A142" s="390"/>
      <c r="B142" s="403" t="s">
        <v>220</v>
      </c>
      <c r="C142" s="360">
        <v>1886.1</v>
      </c>
      <c r="D142" s="320">
        <v>2079.4</v>
      </c>
      <c r="E142" s="320">
        <f t="shared" si="18"/>
        <v>3208.4</v>
      </c>
      <c r="F142" s="331">
        <v>308.39999999999998</v>
      </c>
      <c r="G142" s="331">
        <v>678.6</v>
      </c>
      <c r="H142" s="331">
        <v>1092.4000000000001</v>
      </c>
      <c r="I142" s="428">
        <v>1129</v>
      </c>
    </row>
    <row r="143" spans="1:31" s="125" customFormat="1" x14ac:dyDescent="0.25">
      <c r="A143" s="452"/>
      <c r="B143" s="401" t="s">
        <v>221</v>
      </c>
      <c r="C143" s="360"/>
      <c r="D143" s="320">
        <f t="shared" ref="D143:D150" si="21">SUM(E143:H143)</f>
        <v>103.9</v>
      </c>
      <c r="E143" s="320">
        <f t="shared" si="18"/>
        <v>103.9</v>
      </c>
      <c r="F143" s="331"/>
      <c r="G143" s="331"/>
      <c r="H143" s="331"/>
      <c r="I143" s="428">
        <v>103.9</v>
      </c>
      <c r="J143" s="126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</row>
    <row r="144" spans="1:31" s="125" customFormat="1" x14ac:dyDescent="0.25">
      <c r="A144" s="452"/>
      <c r="B144" s="401" t="s">
        <v>222</v>
      </c>
      <c r="C144" s="360">
        <v>107.7</v>
      </c>
      <c r="D144" s="320">
        <v>41.2</v>
      </c>
      <c r="E144" s="320">
        <f t="shared" si="18"/>
        <v>41.2</v>
      </c>
      <c r="F144" s="331">
        <v>4.2</v>
      </c>
      <c r="G144" s="331">
        <v>37</v>
      </c>
      <c r="H144" s="331">
        <v>0</v>
      </c>
      <c r="I144" s="428">
        <v>0</v>
      </c>
      <c r="J144" s="126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</row>
    <row r="145" spans="1:31" s="125" customFormat="1" ht="31.5" x14ac:dyDescent="0.25">
      <c r="A145" s="452"/>
      <c r="B145" s="401" t="s">
        <v>223</v>
      </c>
      <c r="C145" s="360"/>
      <c r="D145" s="320">
        <v>0</v>
      </c>
      <c r="E145" s="320">
        <f t="shared" si="18"/>
        <v>0.5</v>
      </c>
      <c r="F145" s="331">
        <v>0</v>
      </c>
      <c r="G145" s="331">
        <v>0</v>
      </c>
      <c r="H145" s="331">
        <v>0.5</v>
      </c>
      <c r="I145" s="428">
        <v>0</v>
      </c>
      <c r="J145" s="126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</row>
    <row r="146" spans="1:31" s="125" customFormat="1" x14ac:dyDescent="0.25">
      <c r="A146" s="390" t="s">
        <v>72</v>
      </c>
      <c r="B146" s="401" t="s">
        <v>224</v>
      </c>
      <c r="C146" s="360">
        <f>C147+C148+C149+C150</f>
        <v>0</v>
      </c>
      <c r="D146" s="320">
        <f t="shared" si="21"/>
        <v>0</v>
      </c>
      <c r="E146" s="320">
        <f t="shared" si="18"/>
        <v>0</v>
      </c>
      <c r="F146" s="331">
        <f>SUM(F147:F150)</f>
        <v>0</v>
      </c>
      <c r="G146" s="331">
        <f t="shared" ref="G146:I146" si="22">SUM(G147:G150)</f>
        <v>0</v>
      </c>
      <c r="H146" s="331">
        <f t="shared" si="22"/>
        <v>0</v>
      </c>
      <c r="I146" s="428">
        <f t="shared" si="22"/>
        <v>0</v>
      </c>
      <c r="J146" s="126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</row>
    <row r="147" spans="1:31" s="125" customFormat="1" x14ac:dyDescent="0.25">
      <c r="A147" s="452"/>
      <c r="B147" s="401" t="s">
        <v>226</v>
      </c>
      <c r="C147" s="360"/>
      <c r="D147" s="320">
        <f t="shared" si="21"/>
        <v>0</v>
      </c>
      <c r="E147" s="320">
        <f t="shared" si="18"/>
        <v>0</v>
      </c>
      <c r="F147" s="331"/>
      <c r="G147" s="331"/>
      <c r="H147" s="331"/>
      <c r="I147" s="428"/>
      <c r="J147" s="126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</row>
    <row r="148" spans="1:31" s="125" customFormat="1" x14ac:dyDescent="0.25">
      <c r="A148" s="452"/>
      <c r="B148" s="453" t="s">
        <v>227</v>
      </c>
      <c r="C148" s="360"/>
      <c r="D148" s="320">
        <f t="shared" si="21"/>
        <v>0</v>
      </c>
      <c r="E148" s="320">
        <f t="shared" si="18"/>
        <v>0</v>
      </c>
      <c r="F148" s="320"/>
      <c r="G148" s="320"/>
      <c r="H148" s="320"/>
      <c r="I148" s="318"/>
      <c r="J148" s="12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</row>
    <row r="149" spans="1:31" s="125" customFormat="1" ht="30" x14ac:dyDescent="0.25">
      <c r="A149" s="452"/>
      <c r="B149" s="453" t="s">
        <v>228</v>
      </c>
      <c r="C149" s="360"/>
      <c r="D149" s="320">
        <f t="shared" si="21"/>
        <v>0</v>
      </c>
      <c r="E149" s="320">
        <f t="shared" si="18"/>
        <v>0</v>
      </c>
      <c r="F149" s="320"/>
      <c r="G149" s="320"/>
      <c r="H149" s="320"/>
      <c r="I149" s="318"/>
      <c r="J149" s="126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</row>
    <row r="150" spans="1:31" s="125" customFormat="1" ht="30.75" thickBot="1" x14ac:dyDescent="0.3">
      <c r="A150" s="454"/>
      <c r="B150" s="455" t="s">
        <v>229</v>
      </c>
      <c r="C150" s="456"/>
      <c r="D150" s="371">
        <f t="shared" si="21"/>
        <v>0</v>
      </c>
      <c r="E150" s="320">
        <f t="shared" si="18"/>
        <v>0</v>
      </c>
      <c r="F150" s="371"/>
      <c r="G150" s="371"/>
      <c r="H150" s="371"/>
      <c r="I150" s="372"/>
      <c r="J150" s="126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</row>
    <row r="151" spans="1:31" s="125" customFormat="1" ht="50.25" thickBot="1" x14ac:dyDescent="0.3">
      <c r="A151" s="457" t="s">
        <v>74</v>
      </c>
      <c r="B151" s="458" t="s">
        <v>393</v>
      </c>
      <c r="C151" s="430">
        <v>846.5</v>
      </c>
      <c r="D151" s="430">
        <v>941.1</v>
      </c>
      <c r="E151" s="320">
        <f>SUM(E134+E135-E140)</f>
        <v>2083.2999999999988</v>
      </c>
      <c r="F151" s="320">
        <f>SUM(F135-F140)</f>
        <v>286.79999999999995</v>
      </c>
      <c r="G151" s="320">
        <f>SUM(G135-G140)</f>
        <v>340.5999999999998</v>
      </c>
      <c r="H151" s="320">
        <f t="shared" ref="H151" si="23">SUM(H134+H135-H140)</f>
        <v>-413.20000000000016</v>
      </c>
      <c r="I151" s="320">
        <f>SUM(I135-I140)</f>
        <v>1142.1999999999998</v>
      </c>
      <c r="J151" s="126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</row>
    <row r="152" spans="1:31" x14ac:dyDescent="0.25">
      <c r="A152" s="348"/>
      <c r="B152" s="349"/>
      <c r="C152" s="350"/>
      <c r="D152" s="350"/>
      <c r="E152" s="350"/>
      <c r="F152" s="350"/>
      <c r="G152" s="350"/>
      <c r="H152" s="350"/>
      <c r="I152" s="350"/>
    </row>
    <row r="153" spans="1:31" x14ac:dyDescent="0.25">
      <c r="A153" s="348"/>
      <c r="B153" s="349"/>
      <c r="C153" s="350"/>
      <c r="D153" s="350"/>
      <c r="E153" s="350"/>
      <c r="F153" s="350"/>
      <c r="G153" s="350"/>
      <c r="H153" s="350"/>
      <c r="I153" s="350"/>
    </row>
    <row r="154" spans="1:31" x14ac:dyDescent="0.25">
      <c r="A154" s="348"/>
      <c r="B154" s="349"/>
      <c r="C154" s="350"/>
      <c r="D154" s="350"/>
      <c r="E154" s="350"/>
      <c r="F154" s="350"/>
      <c r="G154" s="350"/>
      <c r="H154" s="350"/>
      <c r="I154" s="350"/>
    </row>
    <row r="155" spans="1:31" x14ac:dyDescent="0.25">
      <c r="A155" s="348"/>
      <c r="B155" s="349"/>
      <c r="C155" s="350"/>
      <c r="D155" s="350"/>
      <c r="E155" s="350"/>
      <c r="F155" s="350"/>
      <c r="G155" s="350"/>
      <c r="H155" s="350"/>
      <c r="I155" s="350"/>
    </row>
    <row r="156" spans="1:31" ht="27" customHeight="1" x14ac:dyDescent="0.25">
      <c r="A156" s="348"/>
      <c r="B156" s="513" t="s">
        <v>456</v>
      </c>
      <c r="C156" s="513"/>
      <c r="D156" s="350"/>
      <c r="E156" s="350"/>
      <c r="F156" s="350"/>
      <c r="G156" s="350"/>
      <c r="H156" s="350"/>
      <c r="I156" s="350"/>
    </row>
    <row r="157" spans="1:31" ht="12.75" customHeight="1" x14ac:dyDescent="0.25">
      <c r="A157" s="348"/>
      <c r="B157" s="349"/>
      <c r="C157" s="350"/>
      <c r="D157" s="350"/>
      <c r="E157" s="350"/>
      <c r="F157" s="350"/>
      <c r="G157" s="350"/>
      <c r="H157" s="350"/>
      <c r="I157" s="350"/>
    </row>
    <row r="158" spans="1:31" ht="31.5" customHeight="1" x14ac:dyDescent="0.25">
      <c r="A158" s="348"/>
      <c r="B158" s="367" t="s">
        <v>457</v>
      </c>
      <c r="C158" s="367"/>
      <c r="D158" s="367"/>
      <c r="E158" s="368"/>
      <c r="F158" s="368"/>
      <c r="G158" s="368"/>
      <c r="H158" s="350"/>
      <c r="I158" s="350"/>
    </row>
    <row r="159" spans="1:31" ht="12.75" customHeight="1" x14ac:dyDescent="0.25">
      <c r="A159" s="348"/>
      <c r="B159" s="432"/>
      <c r="C159" s="432"/>
      <c r="D159" s="432"/>
      <c r="E159" s="350"/>
      <c r="F159" s="350"/>
      <c r="G159" s="350"/>
      <c r="H159" s="350"/>
      <c r="I159" s="350"/>
    </row>
    <row r="160" spans="1:31" ht="26.25" customHeight="1" x14ac:dyDescent="0.25">
      <c r="A160" s="348"/>
      <c r="B160" s="513" t="s">
        <v>458</v>
      </c>
      <c r="C160" s="513"/>
      <c r="D160" s="350"/>
      <c r="E160" s="350"/>
      <c r="F160" s="350"/>
      <c r="G160" s="350"/>
      <c r="H160" s="350"/>
      <c r="I160" s="350"/>
    </row>
    <row r="161" spans="1:9" x14ac:dyDescent="0.25">
      <c r="A161" s="348"/>
      <c r="B161" s="349"/>
      <c r="C161" s="350"/>
      <c r="D161" s="350"/>
      <c r="E161" s="350"/>
      <c r="F161" s="350"/>
      <c r="G161" s="350"/>
      <c r="H161" s="350"/>
      <c r="I161" s="350"/>
    </row>
    <row r="162" spans="1:9" ht="20.25" x14ac:dyDescent="0.25">
      <c r="A162" s="511"/>
      <c r="B162" s="511"/>
      <c r="C162" s="511"/>
      <c r="D162" s="511"/>
      <c r="E162" s="511"/>
      <c r="F162" s="511"/>
      <c r="G162" s="511"/>
      <c r="H162" s="511"/>
      <c r="I162" s="511"/>
    </row>
    <row r="163" spans="1:9" x14ac:dyDescent="0.25">
      <c r="A163" s="413"/>
      <c r="B163" s="414"/>
      <c r="C163" s="415"/>
      <c r="D163" s="415"/>
      <c r="E163" s="415"/>
      <c r="F163" s="415"/>
      <c r="G163" s="415"/>
      <c r="H163" s="415"/>
      <c r="I163" s="415"/>
    </row>
    <row r="164" spans="1:9" ht="18.75" x14ac:dyDescent="0.25">
      <c r="A164" s="413"/>
      <c r="B164" s="416"/>
      <c r="C164" s="417"/>
      <c r="D164" s="361"/>
      <c r="E164" s="361"/>
      <c r="F164" s="418"/>
      <c r="G164" s="418"/>
      <c r="H164" s="417"/>
      <c r="I164" s="418"/>
    </row>
    <row r="165" spans="1:9" x14ac:dyDescent="0.25">
      <c r="A165" s="413"/>
      <c r="B165" s="400"/>
      <c r="C165" s="413"/>
      <c r="D165" s="419"/>
      <c r="E165" s="419"/>
      <c r="F165" s="419"/>
      <c r="G165" s="419"/>
      <c r="H165" s="419"/>
      <c r="I165" s="419"/>
    </row>
    <row r="166" spans="1:9" x14ac:dyDescent="0.25">
      <c r="A166" s="413"/>
      <c r="B166" s="396"/>
      <c r="C166" s="417"/>
      <c r="D166" s="361"/>
      <c r="E166" s="361"/>
      <c r="F166" s="361"/>
      <c r="G166" s="361"/>
      <c r="H166" s="361"/>
      <c r="I166" s="361"/>
    </row>
    <row r="167" spans="1:9" x14ac:dyDescent="0.25">
      <c r="A167" s="413"/>
      <c r="B167" s="420"/>
      <c r="C167" s="417"/>
      <c r="D167" s="361"/>
      <c r="E167" s="361"/>
      <c r="F167" s="361"/>
      <c r="G167" s="361"/>
      <c r="H167" s="361"/>
      <c r="I167" s="419"/>
    </row>
    <row r="168" spans="1:9" x14ac:dyDescent="0.25">
      <c r="A168" s="413"/>
      <c r="B168" s="383"/>
      <c r="C168" s="417"/>
      <c r="D168" s="361"/>
      <c r="E168" s="361"/>
      <c r="F168" s="421"/>
      <c r="G168" s="421"/>
      <c r="H168" s="421"/>
      <c r="I168" s="422"/>
    </row>
    <row r="169" spans="1:9" x14ac:dyDescent="0.25">
      <c r="A169" s="413"/>
      <c r="B169" s="383"/>
      <c r="C169" s="413"/>
      <c r="D169" s="419"/>
      <c r="E169" s="419"/>
      <c r="F169" s="422"/>
      <c r="G169" s="422"/>
      <c r="H169" s="422"/>
      <c r="I169" s="422"/>
    </row>
    <row r="170" spans="1:9" ht="16.5" x14ac:dyDescent="0.25">
      <c r="A170" s="413"/>
      <c r="B170" s="386"/>
      <c r="C170" s="413"/>
      <c r="D170" s="419"/>
      <c r="E170" s="419"/>
      <c r="F170" s="419"/>
      <c r="G170" s="419"/>
      <c r="H170" s="419"/>
      <c r="I170" s="419"/>
    </row>
    <row r="171" spans="1:9" x14ac:dyDescent="0.25">
      <c r="A171" s="413"/>
      <c r="B171" s="397"/>
      <c r="C171" s="417"/>
      <c r="D171" s="361"/>
      <c r="E171" s="421"/>
      <c r="F171" s="421"/>
      <c r="G171" s="421"/>
      <c r="H171" s="421"/>
      <c r="I171" s="421"/>
    </row>
    <row r="172" spans="1:9" x14ac:dyDescent="0.25">
      <c r="A172" s="413"/>
      <c r="B172" s="383"/>
      <c r="C172" s="417"/>
      <c r="D172" s="361"/>
      <c r="E172" s="421"/>
      <c r="F172" s="421"/>
      <c r="G172" s="421"/>
      <c r="H172" s="421"/>
      <c r="I172" s="421"/>
    </row>
    <row r="173" spans="1:9" x14ac:dyDescent="0.25">
      <c r="A173" s="417"/>
      <c r="B173" s="396"/>
      <c r="C173" s="417"/>
      <c r="D173" s="361"/>
      <c r="E173" s="421"/>
      <c r="F173" s="421"/>
      <c r="G173" s="421"/>
      <c r="H173" s="421"/>
      <c r="I173" s="421"/>
    </row>
    <row r="174" spans="1:9" x14ac:dyDescent="0.25">
      <c r="A174" s="417"/>
      <c r="B174" s="396"/>
      <c r="C174" s="417"/>
      <c r="D174" s="361"/>
      <c r="E174" s="421"/>
      <c r="F174" s="421"/>
      <c r="G174" s="421"/>
      <c r="H174" s="421"/>
      <c r="I174" s="421"/>
    </row>
    <row r="175" spans="1:9" x14ac:dyDescent="0.25">
      <c r="A175" s="417"/>
      <c r="B175" s="396"/>
      <c r="C175" s="417"/>
      <c r="D175" s="361"/>
      <c r="E175" s="361"/>
      <c r="F175" s="421"/>
      <c r="G175" s="421"/>
      <c r="H175" s="421"/>
      <c r="I175" s="421"/>
    </row>
    <row r="176" spans="1:9" x14ac:dyDescent="0.25">
      <c r="A176" s="413"/>
      <c r="B176" s="396"/>
      <c r="C176" s="417"/>
      <c r="D176" s="361"/>
      <c r="E176" s="361"/>
      <c r="F176" s="421"/>
      <c r="G176" s="421"/>
      <c r="H176" s="421"/>
      <c r="I176" s="421"/>
    </row>
    <row r="177" spans="1:9" x14ac:dyDescent="0.25">
      <c r="A177" s="417"/>
      <c r="B177" s="396"/>
      <c r="C177" s="417"/>
      <c r="D177" s="361"/>
      <c r="E177" s="361"/>
      <c r="F177" s="421"/>
      <c r="G177" s="421"/>
      <c r="H177" s="421"/>
      <c r="I177" s="421"/>
    </row>
    <row r="178" spans="1:9" x14ac:dyDescent="0.25">
      <c r="A178" s="417"/>
      <c r="B178" s="441"/>
      <c r="C178" s="417"/>
      <c r="D178" s="361"/>
      <c r="E178" s="361"/>
      <c r="F178" s="361"/>
      <c r="G178" s="361"/>
      <c r="H178" s="361"/>
      <c r="I178" s="361"/>
    </row>
    <row r="179" spans="1:9" x14ac:dyDescent="0.25">
      <c r="A179" s="417"/>
      <c r="B179" s="441"/>
      <c r="C179" s="417"/>
      <c r="D179" s="361"/>
      <c r="E179" s="361"/>
      <c r="F179" s="361"/>
      <c r="G179" s="361"/>
      <c r="H179" s="361"/>
      <c r="I179" s="361"/>
    </row>
    <row r="180" spans="1:9" x14ac:dyDescent="0.25">
      <c r="A180" s="417"/>
      <c r="B180" s="441"/>
      <c r="C180" s="417"/>
      <c r="D180" s="361"/>
      <c r="E180" s="361"/>
      <c r="F180" s="361"/>
      <c r="G180" s="361"/>
      <c r="H180" s="361"/>
      <c r="I180" s="361"/>
    </row>
    <row r="181" spans="1:9" ht="16.5" x14ac:dyDescent="0.25">
      <c r="A181" s="425"/>
      <c r="B181" s="426"/>
      <c r="C181" s="423"/>
      <c r="D181" s="423"/>
      <c r="E181" s="424"/>
      <c r="F181" s="424"/>
      <c r="G181" s="424"/>
      <c r="H181" s="424"/>
      <c r="I181" s="424"/>
    </row>
    <row r="182" spans="1:9" x14ac:dyDescent="0.25">
      <c r="A182" s="227"/>
    </row>
    <row r="183" spans="1:9" x14ac:dyDescent="0.25">
      <c r="A183" s="227"/>
    </row>
    <row r="184" spans="1:9" x14ac:dyDescent="0.25">
      <c r="A184" s="227"/>
    </row>
    <row r="185" spans="1:9" x14ac:dyDescent="0.25">
      <c r="A185" s="227"/>
    </row>
    <row r="186" spans="1:9" x14ac:dyDescent="0.25">
      <c r="A186" s="227"/>
    </row>
    <row r="187" spans="1:9" x14ac:dyDescent="0.25">
      <c r="A187" s="227"/>
    </row>
    <row r="188" spans="1:9" x14ac:dyDescent="0.25">
      <c r="A188" s="227"/>
    </row>
    <row r="189" spans="1:9" x14ac:dyDescent="0.25">
      <c r="A189" s="227"/>
    </row>
    <row r="190" spans="1:9" x14ac:dyDescent="0.25">
      <c r="A190" s="227"/>
    </row>
    <row r="191" spans="1:9" x14ac:dyDescent="0.25">
      <c r="A191" s="227"/>
    </row>
    <row r="192" spans="1:9" x14ac:dyDescent="0.25">
      <c r="A192" s="227"/>
    </row>
    <row r="193" spans="1:1" x14ac:dyDescent="0.25">
      <c r="A193" s="227"/>
    </row>
    <row r="194" spans="1:1" x14ac:dyDescent="0.25">
      <c r="A194" s="227"/>
    </row>
    <row r="195" spans="1:1" x14ac:dyDescent="0.25">
      <c r="A195" s="227"/>
    </row>
    <row r="196" spans="1:1" x14ac:dyDescent="0.25">
      <c r="A196" s="227"/>
    </row>
    <row r="197" spans="1:1" x14ac:dyDescent="0.25">
      <c r="A197" s="227"/>
    </row>
    <row r="198" spans="1:1" x14ac:dyDescent="0.25">
      <c r="A198" s="227"/>
    </row>
    <row r="199" spans="1:1" x14ac:dyDescent="0.25">
      <c r="A199" s="227"/>
    </row>
    <row r="200" spans="1:1" x14ac:dyDescent="0.25">
      <c r="A200" s="227"/>
    </row>
    <row r="201" spans="1:1" x14ac:dyDescent="0.25">
      <c r="A201" s="227"/>
    </row>
    <row r="202" spans="1:1" x14ac:dyDescent="0.25">
      <c r="A202" s="227"/>
    </row>
    <row r="203" spans="1:1" x14ac:dyDescent="0.25">
      <c r="A203" s="227"/>
    </row>
    <row r="204" spans="1:1" x14ac:dyDescent="0.25">
      <c r="A204" s="227"/>
    </row>
    <row r="205" spans="1:1" x14ac:dyDescent="0.25">
      <c r="A205" s="227"/>
    </row>
    <row r="206" spans="1:1" x14ac:dyDescent="0.25">
      <c r="A206" s="227"/>
    </row>
    <row r="207" spans="1:1" x14ac:dyDescent="0.25">
      <c r="A207" s="227"/>
    </row>
    <row r="208" spans="1:1" x14ac:dyDescent="0.25">
      <c r="A208" s="227"/>
    </row>
    <row r="209" spans="1:1" x14ac:dyDescent="0.25">
      <c r="A209" s="227"/>
    </row>
    <row r="210" spans="1:1" x14ac:dyDescent="0.25">
      <c r="A210" s="227"/>
    </row>
    <row r="211" spans="1:1" x14ac:dyDescent="0.25">
      <c r="A211" s="227"/>
    </row>
    <row r="212" spans="1:1" x14ac:dyDescent="0.25">
      <c r="A212" s="227"/>
    </row>
    <row r="213" spans="1:1" x14ac:dyDescent="0.25">
      <c r="A213" s="227"/>
    </row>
    <row r="214" spans="1:1" x14ac:dyDescent="0.25">
      <c r="A214" s="227"/>
    </row>
    <row r="215" spans="1:1" x14ac:dyDescent="0.25">
      <c r="A215" s="227"/>
    </row>
    <row r="216" spans="1:1" x14ac:dyDescent="0.25">
      <c r="A216" s="227"/>
    </row>
    <row r="217" spans="1:1" x14ac:dyDescent="0.25">
      <c r="A217" s="227"/>
    </row>
    <row r="218" spans="1:1" x14ac:dyDescent="0.25">
      <c r="A218" s="227"/>
    </row>
    <row r="219" spans="1:1" x14ac:dyDescent="0.25">
      <c r="A219" s="227"/>
    </row>
    <row r="220" spans="1:1" x14ac:dyDescent="0.25">
      <c r="A220" s="227"/>
    </row>
    <row r="221" spans="1:1" x14ac:dyDescent="0.25">
      <c r="A221" s="227"/>
    </row>
    <row r="222" spans="1:1" x14ac:dyDescent="0.25">
      <c r="A222" s="227"/>
    </row>
    <row r="223" spans="1:1" x14ac:dyDescent="0.25">
      <c r="A223" s="227"/>
    </row>
    <row r="224" spans="1:1" x14ac:dyDescent="0.25">
      <c r="A224" s="227"/>
    </row>
    <row r="225" spans="1:1" x14ac:dyDescent="0.25">
      <c r="A225" s="227"/>
    </row>
    <row r="226" spans="1:1" x14ac:dyDescent="0.25">
      <c r="A226" s="227"/>
    </row>
    <row r="227" spans="1:1" x14ac:dyDescent="0.25">
      <c r="A227" s="227"/>
    </row>
    <row r="228" spans="1:1" x14ac:dyDescent="0.25">
      <c r="A228" s="227"/>
    </row>
    <row r="229" spans="1:1" x14ac:dyDescent="0.25">
      <c r="A229" s="227"/>
    </row>
    <row r="230" spans="1:1" x14ac:dyDescent="0.25">
      <c r="A230" s="227"/>
    </row>
    <row r="231" spans="1:1" x14ac:dyDescent="0.25">
      <c r="A231" s="227"/>
    </row>
    <row r="232" spans="1:1" x14ac:dyDescent="0.25">
      <c r="A232" s="227"/>
    </row>
    <row r="233" spans="1:1" x14ac:dyDescent="0.25">
      <c r="A233" s="227"/>
    </row>
    <row r="234" spans="1:1" x14ac:dyDescent="0.25">
      <c r="A234" s="227"/>
    </row>
    <row r="235" spans="1:1" x14ac:dyDescent="0.25">
      <c r="A235" s="227"/>
    </row>
    <row r="236" spans="1:1" x14ac:dyDescent="0.25">
      <c r="A236" s="227"/>
    </row>
    <row r="237" spans="1:1" x14ac:dyDescent="0.25">
      <c r="A237" s="227"/>
    </row>
    <row r="238" spans="1:1" x14ac:dyDescent="0.25">
      <c r="A238" s="227"/>
    </row>
    <row r="239" spans="1:1" x14ac:dyDescent="0.25">
      <c r="A239" s="227"/>
    </row>
    <row r="240" spans="1:1" x14ac:dyDescent="0.25">
      <c r="A240" s="227"/>
    </row>
    <row r="241" spans="1:1" x14ac:dyDescent="0.25">
      <c r="A241" s="227"/>
    </row>
    <row r="242" spans="1:1" x14ac:dyDescent="0.25">
      <c r="A242" s="227"/>
    </row>
    <row r="243" spans="1:1" x14ac:dyDescent="0.25">
      <c r="A243" s="227"/>
    </row>
    <row r="244" spans="1:1" x14ac:dyDescent="0.25">
      <c r="A244" s="227"/>
    </row>
    <row r="245" spans="1:1" x14ac:dyDescent="0.25">
      <c r="A245" s="227"/>
    </row>
    <row r="246" spans="1:1" x14ac:dyDescent="0.25">
      <c r="A246" s="227"/>
    </row>
    <row r="247" spans="1:1" x14ac:dyDescent="0.25">
      <c r="A247" s="227"/>
    </row>
    <row r="248" spans="1:1" x14ac:dyDescent="0.25">
      <c r="A248" s="227"/>
    </row>
    <row r="249" spans="1:1" x14ac:dyDescent="0.25">
      <c r="A249" s="227"/>
    </row>
    <row r="250" spans="1:1" x14ac:dyDescent="0.25">
      <c r="A250" s="227"/>
    </row>
    <row r="251" spans="1:1" x14ac:dyDescent="0.25">
      <c r="A251" s="227"/>
    </row>
    <row r="252" spans="1:1" x14ac:dyDescent="0.25">
      <c r="A252" s="227"/>
    </row>
    <row r="253" spans="1:1" x14ac:dyDescent="0.25">
      <c r="A253" s="227"/>
    </row>
    <row r="254" spans="1:1" x14ac:dyDescent="0.25">
      <c r="A254" s="227"/>
    </row>
    <row r="255" spans="1:1" x14ac:dyDescent="0.25">
      <c r="A255" s="227"/>
    </row>
    <row r="256" spans="1:1" x14ac:dyDescent="0.25">
      <c r="A256" s="227"/>
    </row>
    <row r="257" spans="1:1" x14ac:dyDescent="0.25">
      <c r="A257" s="227"/>
    </row>
    <row r="258" spans="1:1" x14ac:dyDescent="0.25">
      <c r="A258" s="227"/>
    </row>
    <row r="259" spans="1:1" x14ac:dyDescent="0.25">
      <c r="A259" s="227"/>
    </row>
    <row r="260" spans="1:1" x14ac:dyDescent="0.25">
      <c r="A260" s="227"/>
    </row>
    <row r="261" spans="1:1" x14ac:dyDescent="0.25">
      <c r="A261" s="227"/>
    </row>
    <row r="262" spans="1:1" x14ac:dyDescent="0.25">
      <c r="A262" s="227"/>
    </row>
    <row r="263" spans="1:1" x14ac:dyDescent="0.25">
      <c r="A263" s="227"/>
    </row>
    <row r="264" spans="1:1" x14ac:dyDescent="0.25">
      <c r="A264" s="227"/>
    </row>
    <row r="265" spans="1:1" x14ac:dyDescent="0.25">
      <c r="A265" s="227"/>
    </row>
    <row r="266" spans="1:1" x14ac:dyDescent="0.25">
      <c r="A266" s="227"/>
    </row>
    <row r="267" spans="1:1" x14ac:dyDescent="0.25">
      <c r="A267" s="227"/>
    </row>
    <row r="268" spans="1:1" x14ac:dyDescent="0.25">
      <c r="A268" s="227"/>
    </row>
    <row r="269" spans="1:1" x14ac:dyDescent="0.25">
      <c r="A269" s="227"/>
    </row>
    <row r="270" spans="1:1" x14ac:dyDescent="0.25">
      <c r="A270" s="227"/>
    </row>
    <row r="271" spans="1:1" x14ac:dyDescent="0.25">
      <c r="A271" s="227"/>
    </row>
    <row r="272" spans="1:1" x14ac:dyDescent="0.25">
      <c r="A272" s="227"/>
    </row>
    <row r="273" spans="1:1" x14ac:dyDescent="0.25">
      <c r="A273" s="227"/>
    </row>
  </sheetData>
  <mergeCells count="47">
    <mergeCell ref="A162:I162"/>
    <mergeCell ref="H1:I1"/>
    <mergeCell ref="A119:A125"/>
    <mergeCell ref="B156:C156"/>
    <mergeCell ref="B160:C160"/>
    <mergeCell ref="A38:I38"/>
    <mergeCell ref="A132:I132"/>
    <mergeCell ref="A75:A76"/>
    <mergeCell ref="A77:A78"/>
    <mergeCell ref="A105:A108"/>
    <mergeCell ref="A109:A113"/>
    <mergeCell ref="A36:A37"/>
    <mergeCell ref="B36:B37"/>
    <mergeCell ref="C36:C37"/>
    <mergeCell ref="D36:D37"/>
    <mergeCell ref="E36:E37"/>
    <mergeCell ref="E22:F22"/>
    <mergeCell ref="G22:I22"/>
    <mergeCell ref="G23:I23"/>
    <mergeCell ref="F36:I36"/>
    <mergeCell ref="B30:H30"/>
    <mergeCell ref="B31:H31"/>
    <mergeCell ref="B32:H32"/>
    <mergeCell ref="B33:H33"/>
    <mergeCell ref="F35:H35"/>
    <mergeCell ref="G21:I21"/>
    <mergeCell ref="E8:F8"/>
    <mergeCell ref="G14:I14"/>
    <mergeCell ref="G15:I15"/>
    <mergeCell ref="E16:F16"/>
    <mergeCell ref="G16:I16"/>
    <mergeCell ref="H2:I2"/>
    <mergeCell ref="G17:I17"/>
    <mergeCell ref="A95:A96"/>
    <mergeCell ref="A97:A98"/>
    <mergeCell ref="G25:I25"/>
    <mergeCell ref="G26:I26"/>
    <mergeCell ref="G27:I27"/>
    <mergeCell ref="G28:I28"/>
    <mergeCell ref="G24:I24"/>
    <mergeCell ref="E18:F18"/>
    <mergeCell ref="G18:I18"/>
    <mergeCell ref="E19:F19"/>
    <mergeCell ref="G19:I19"/>
    <mergeCell ref="E20:F20"/>
    <mergeCell ref="G20:I20"/>
    <mergeCell ref="E21:F21"/>
  </mergeCells>
  <pageMargins left="0.23622047244094491" right="0.23622047244094491" top="0.35433070866141736" bottom="0.35433070866141736" header="0.31496062992125984" footer="0.31496062992125984"/>
  <pageSetup paperSize="9" scale="7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11" sqref="A11"/>
    </sheetView>
  </sheetViews>
  <sheetFormatPr defaultRowHeight="15" x14ac:dyDescent="0.25"/>
  <cols>
    <col min="1" max="1" width="29.42578125" customWidth="1"/>
    <col min="2" max="2" width="14.42578125" customWidth="1"/>
    <col min="3" max="3" width="14.7109375" customWidth="1"/>
    <col min="4" max="4" width="12.140625" customWidth="1"/>
    <col min="5" max="5" width="11.28515625" customWidth="1"/>
    <col min="6" max="6" width="13.5703125" customWidth="1"/>
    <col min="7" max="7" width="11.5703125" customWidth="1"/>
  </cols>
  <sheetData>
    <row r="1" spans="1:7" s="296" customFormat="1" x14ac:dyDescent="0.25">
      <c r="F1" s="529" t="s">
        <v>395</v>
      </c>
      <c r="G1" s="529"/>
    </row>
    <row r="2" spans="1:7" s="296" customFormat="1" x14ac:dyDescent="0.25">
      <c r="F2" s="529" t="s">
        <v>400</v>
      </c>
      <c r="G2" s="529"/>
    </row>
    <row r="3" spans="1:7" ht="18.75" customHeight="1" x14ac:dyDescent="0.25">
      <c r="A3" s="530" t="s">
        <v>261</v>
      </c>
      <c r="B3" s="531"/>
      <c r="C3" s="531"/>
      <c r="D3" s="531"/>
      <c r="E3" s="531"/>
      <c r="F3" s="531"/>
      <c r="G3" s="531"/>
    </row>
    <row r="5" spans="1:7" ht="30" x14ac:dyDescent="0.25">
      <c r="A5" s="532" t="s">
        <v>262</v>
      </c>
      <c r="B5" s="532" t="s">
        <v>4</v>
      </c>
      <c r="C5" s="532" t="s">
        <v>263</v>
      </c>
      <c r="D5" s="532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32"/>
      <c r="B6" s="532"/>
      <c r="C6" s="532"/>
      <c r="D6" s="532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42.75" x14ac:dyDescent="0.25">
      <c r="A8" s="203" t="s">
        <v>272</v>
      </c>
      <c r="B8" s="204"/>
      <c r="C8" s="204"/>
      <c r="D8" s="204"/>
      <c r="E8" s="202"/>
      <c r="F8" s="205"/>
      <c r="G8" s="206"/>
    </row>
    <row r="9" spans="1:7" ht="30" x14ac:dyDescent="0.25">
      <c r="A9" s="204" t="s">
        <v>273</v>
      </c>
      <c r="B9" s="204"/>
      <c r="C9" s="204"/>
      <c r="D9" s="204"/>
      <c r="E9" s="202"/>
      <c r="F9" s="205"/>
      <c r="G9" s="206"/>
    </row>
    <row r="10" spans="1:7" ht="30" x14ac:dyDescent="0.25">
      <c r="A10" s="207" t="s">
        <v>404</v>
      </c>
      <c r="B10" s="204"/>
      <c r="C10" s="204"/>
      <c r="D10" s="204"/>
      <c r="E10" s="202"/>
      <c r="F10" s="205"/>
      <c r="G10" s="206"/>
    </row>
    <row r="11" spans="1:7" x14ac:dyDescent="0.25">
      <c r="A11" s="207" t="s">
        <v>274</v>
      </c>
      <c r="B11" s="204"/>
      <c r="C11" s="204"/>
      <c r="D11" s="204"/>
      <c r="E11" s="202"/>
      <c r="F11" s="205"/>
      <c r="G11" s="206"/>
    </row>
    <row r="12" spans="1:7" x14ac:dyDescent="0.25">
      <c r="A12" s="207" t="s">
        <v>275</v>
      </c>
      <c r="B12" s="204"/>
      <c r="C12" s="204"/>
      <c r="D12" s="204"/>
      <c r="E12" s="202"/>
      <c r="F12" s="205"/>
      <c r="G12" s="206"/>
    </row>
    <row r="13" spans="1:7" x14ac:dyDescent="0.25">
      <c r="A13" s="207" t="s">
        <v>276</v>
      </c>
      <c r="B13" s="204"/>
      <c r="C13" s="204"/>
      <c r="D13" s="204"/>
      <c r="E13" s="202"/>
      <c r="F13" s="205"/>
      <c r="G13" s="206"/>
    </row>
    <row r="14" spans="1:7" x14ac:dyDescent="0.25">
      <c r="A14" s="207"/>
      <c r="B14" s="204"/>
      <c r="C14" s="204"/>
      <c r="D14" s="204"/>
      <c r="E14" s="202"/>
      <c r="F14" s="205"/>
      <c r="G14" s="206"/>
    </row>
    <row r="15" spans="1:7" ht="30" x14ac:dyDescent="0.25">
      <c r="A15" s="204" t="s">
        <v>277</v>
      </c>
      <c r="B15" s="204"/>
      <c r="C15" s="204"/>
      <c r="D15" s="204"/>
      <c r="E15" s="202"/>
      <c r="F15" s="205"/>
      <c r="G15" s="206"/>
    </row>
    <row r="16" spans="1:7" ht="45" x14ac:dyDescent="0.25">
      <c r="A16" s="204" t="s">
        <v>278</v>
      </c>
      <c r="B16" s="204"/>
      <c r="C16" s="204"/>
      <c r="D16" s="204"/>
      <c r="E16" s="202"/>
      <c r="F16" s="205"/>
      <c r="G16" s="206"/>
    </row>
    <row r="17" spans="1:7" ht="30" x14ac:dyDescent="0.25">
      <c r="A17" s="204" t="s">
        <v>279</v>
      </c>
      <c r="B17" s="204"/>
      <c r="C17" s="204"/>
      <c r="D17" s="204"/>
      <c r="E17" s="202"/>
      <c r="F17" s="205"/>
      <c r="G17" s="206"/>
    </row>
    <row r="18" spans="1:7" ht="45" x14ac:dyDescent="0.25">
      <c r="A18" s="204" t="s">
        <v>280</v>
      </c>
      <c r="B18" s="204"/>
      <c r="C18" s="204"/>
      <c r="D18" s="204"/>
      <c r="E18" s="202"/>
      <c r="F18" s="205"/>
      <c r="G18" s="206"/>
    </row>
    <row r="19" spans="1:7" ht="30" x14ac:dyDescent="0.25">
      <c r="A19" s="204" t="s">
        <v>281</v>
      </c>
      <c r="B19" s="204"/>
      <c r="C19" s="204"/>
      <c r="D19" s="204"/>
      <c r="E19" s="202"/>
      <c r="F19" s="205"/>
      <c r="G19" s="206"/>
    </row>
    <row r="20" spans="1:7" x14ac:dyDescent="0.25">
      <c r="A20" s="204" t="s">
        <v>282</v>
      </c>
      <c r="B20" s="204"/>
      <c r="C20" s="204"/>
      <c r="D20" s="204"/>
      <c r="E20" s="202"/>
      <c r="F20" s="205"/>
      <c r="G20" s="206"/>
    </row>
    <row r="21" spans="1:7" ht="30" x14ac:dyDescent="0.25">
      <c r="A21" s="204" t="s">
        <v>283</v>
      </c>
      <c r="B21" s="204"/>
      <c r="C21" s="204"/>
      <c r="D21" s="204"/>
      <c r="E21" s="202"/>
      <c r="F21" s="205"/>
      <c r="G21" s="206"/>
    </row>
    <row r="22" spans="1:7" ht="42.75" x14ac:dyDescent="0.25">
      <c r="A22" s="203" t="s">
        <v>284</v>
      </c>
      <c r="B22" s="204"/>
      <c r="C22" s="204"/>
      <c r="D22" s="204"/>
      <c r="E22" s="202"/>
      <c r="F22" s="205"/>
      <c r="G22" s="206"/>
    </row>
    <row r="23" spans="1:7" ht="30" x14ac:dyDescent="0.25">
      <c r="A23" s="204" t="s">
        <v>285</v>
      </c>
      <c r="B23" s="204"/>
      <c r="C23" s="204"/>
      <c r="D23" s="204"/>
      <c r="E23" s="202"/>
      <c r="F23" s="205"/>
      <c r="G23" s="206"/>
    </row>
    <row r="24" spans="1:7" ht="30" x14ac:dyDescent="0.25">
      <c r="A24" s="204" t="s">
        <v>286</v>
      </c>
      <c r="B24" s="204"/>
      <c r="C24" s="204"/>
      <c r="D24" s="204"/>
      <c r="E24" s="202"/>
      <c r="F24" s="205"/>
      <c r="G24" s="206"/>
    </row>
    <row r="25" spans="1:7" ht="30" x14ac:dyDescent="0.25">
      <c r="A25" s="204" t="s">
        <v>283</v>
      </c>
      <c r="B25" s="204"/>
      <c r="C25" s="204"/>
      <c r="D25" s="204"/>
      <c r="E25" s="202"/>
      <c r="F25" s="205"/>
      <c r="G25" s="206"/>
    </row>
    <row r="26" spans="1:7" ht="42.75" x14ac:dyDescent="0.25">
      <c r="A26" s="203" t="s">
        <v>287</v>
      </c>
      <c r="B26" s="204"/>
      <c r="C26" s="204"/>
      <c r="D26" s="204"/>
      <c r="E26" s="202"/>
      <c r="F26" s="205"/>
      <c r="G26" s="206"/>
    </row>
    <row r="27" spans="1:7" ht="30" x14ac:dyDescent="0.25">
      <c r="A27" s="204" t="s">
        <v>288</v>
      </c>
      <c r="B27" s="204"/>
      <c r="C27" s="204"/>
      <c r="D27" s="204"/>
      <c r="E27" s="202"/>
      <c r="F27" s="205"/>
      <c r="G27" s="206"/>
    </row>
    <row r="28" spans="1:7" ht="30" x14ac:dyDescent="0.25">
      <c r="A28" s="204" t="s">
        <v>283</v>
      </c>
      <c r="B28" s="204"/>
      <c r="C28" s="204"/>
      <c r="D28" s="204"/>
      <c r="E28" s="202"/>
      <c r="F28" s="205"/>
      <c r="G28" s="206"/>
    </row>
    <row r="29" spans="1:7" ht="28.5" x14ac:dyDescent="0.25">
      <c r="A29" s="203" t="s">
        <v>289</v>
      </c>
      <c r="B29" s="204"/>
      <c r="C29" s="204"/>
      <c r="D29" s="204"/>
      <c r="E29" s="202"/>
      <c r="F29" s="205"/>
      <c r="G29" s="206"/>
    </row>
    <row r="30" spans="1:7" ht="30" x14ac:dyDescent="0.25">
      <c r="A30" s="204" t="s">
        <v>290</v>
      </c>
      <c r="B30" s="204"/>
      <c r="C30" s="204"/>
      <c r="D30" s="204"/>
      <c r="E30" s="202"/>
      <c r="F30" s="205"/>
      <c r="G30" s="206"/>
    </row>
    <row r="31" spans="1:7" x14ac:dyDescent="0.25">
      <c r="A31" s="204" t="s">
        <v>291</v>
      </c>
      <c r="B31" s="204"/>
      <c r="C31" s="204"/>
      <c r="D31" s="204"/>
      <c r="E31" s="202"/>
      <c r="F31" s="205"/>
      <c r="G31" s="206"/>
    </row>
    <row r="32" spans="1:7" ht="30" x14ac:dyDescent="0.25">
      <c r="A32" s="204" t="s">
        <v>292</v>
      </c>
      <c r="B32" s="204"/>
      <c r="C32" s="204"/>
      <c r="D32" s="204"/>
      <c r="E32" s="202"/>
      <c r="F32" s="205"/>
      <c r="G32" s="206"/>
    </row>
    <row r="33" spans="1:7" ht="30" x14ac:dyDescent="0.25">
      <c r="A33" s="204" t="s">
        <v>293</v>
      </c>
      <c r="B33" s="204"/>
      <c r="C33" s="204"/>
      <c r="D33" s="204"/>
      <c r="E33" s="202"/>
      <c r="F33" s="205"/>
      <c r="G33" s="206"/>
    </row>
    <row r="34" spans="1:7" ht="30" x14ac:dyDescent="0.25">
      <c r="A34" s="204" t="s">
        <v>294</v>
      </c>
      <c r="B34" s="204"/>
      <c r="C34" s="204"/>
      <c r="D34" s="204"/>
      <c r="E34" s="202"/>
      <c r="F34" s="205"/>
      <c r="G34" s="206"/>
    </row>
    <row r="35" spans="1:7" ht="28.5" x14ac:dyDescent="0.25">
      <c r="A35" s="203" t="s">
        <v>295</v>
      </c>
      <c r="B35" s="204"/>
      <c r="C35" s="204"/>
      <c r="D35" s="204"/>
      <c r="E35" s="202"/>
      <c r="F35" s="205"/>
      <c r="G35" s="206"/>
    </row>
    <row r="36" spans="1:7" x14ac:dyDescent="0.25">
      <c r="A36" s="204" t="s">
        <v>296</v>
      </c>
      <c r="B36" s="204"/>
      <c r="C36" s="204"/>
      <c r="D36" s="204"/>
      <c r="E36" s="202"/>
      <c r="F36" s="205"/>
      <c r="G36" s="206"/>
    </row>
    <row r="37" spans="1:7" x14ac:dyDescent="0.25">
      <c r="A37" s="204" t="s">
        <v>297</v>
      </c>
      <c r="B37" s="204"/>
      <c r="C37" s="204"/>
      <c r="D37" s="204"/>
      <c r="E37" s="202"/>
      <c r="F37" s="205"/>
      <c r="G37" s="206"/>
    </row>
    <row r="38" spans="1:7" ht="30" x14ac:dyDescent="0.25">
      <c r="A38" s="204" t="s">
        <v>298</v>
      </c>
      <c r="B38" s="204"/>
      <c r="C38" s="204"/>
      <c r="D38" s="204"/>
      <c r="E38" s="202"/>
      <c r="F38" s="205"/>
      <c r="G38" s="206"/>
    </row>
    <row r="39" spans="1:7" x14ac:dyDescent="0.25">
      <c r="A39" s="204" t="s">
        <v>299</v>
      </c>
      <c r="B39" s="204"/>
      <c r="C39" s="204"/>
      <c r="D39" s="204"/>
      <c r="E39" s="202"/>
      <c r="F39" s="205"/>
      <c r="G39" s="206"/>
    </row>
    <row r="40" spans="1:7" ht="30" x14ac:dyDescent="0.25">
      <c r="A40" s="204" t="s">
        <v>294</v>
      </c>
      <c r="B40" s="204"/>
      <c r="C40" s="204"/>
      <c r="D40" s="204"/>
      <c r="E40" s="202"/>
      <c r="F40" s="205"/>
      <c r="G40" s="206"/>
    </row>
    <row r="41" spans="1:7" ht="28.5" x14ac:dyDescent="0.25">
      <c r="A41" s="203" t="s">
        <v>300</v>
      </c>
      <c r="B41" s="204"/>
      <c r="C41" s="204"/>
      <c r="D41" s="204"/>
      <c r="E41" s="202"/>
      <c r="F41" s="205"/>
      <c r="G41" s="206"/>
    </row>
    <row r="42" spans="1:7" x14ac:dyDescent="0.25">
      <c r="A42" s="204" t="s">
        <v>301</v>
      </c>
      <c r="B42" s="204"/>
      <c r="C42" s="204"/>
      <c r="D42" s="204"/>
      <c r="E42" s="202"/>
      <c r="F42" s="205"/>
      <c r="G42" s="206"/>
    </row>
    <row r="43" spans="1:7" ht="30" x14ac:dyDescent="0.25">
      <c r="A43" s="204" t="s">
        <v>302</v>
      </c>
      <c r="B43" s="204"/>
      <c r="C43" s="204"/>
      <c r="D43" s="204"/>
      <c r="E43" s="202"/>
      <c r="F43" s="205"/>
      <c r="G43" s="206"/>
    </row>
    <row r="44" spans="1:7" x14ac:dyDescent="0.25">
      <c r="A44" s="203" t="s">
        <v>303</v>
      </c>
      <c r="B44" s="204"/>
      <c r="C44" s="204"/>
      <c r="D44" s="204"/>
      <c r="E44" s="202"/>
      <c r="F44" s="205"/>
      <c r="G44" s="206"/>
    </row>
    <row r="45" spans="1:7" x14ac:dyDescent="0.25">
      <c r="A45" s="203" t="s">
        <v>304</v>
      </c>
      <c r="B45" s="204"/>
      <c r="C45" s="204"/>
      <c r="D45" s="204"/>
      <c r="E45" s="202"/>
      <c r="F45" s="205"/>
      <c r="G45" s="206"/>
    </row>
    <row r="46" spans="1:7" x14ac:dyDescent="0.25">
      <c r="A46" s="203" t="s">
        <v>305</v>
      </c>
      <c r="B46" s="204"/>
      <c r="C46" s="204"/>
      <c r="D46" s="204"/>
      <c r="E46" s="202"/>
      <c r="F46" s="205"/>
      <c r="G46" s="206"/>
    </row>
    <row r="47" spans="1:7" x14ac:dyDescent="0.25">
      <c r="A47" s="203" t="s">
        <v>306</v>
      </c>
      <c r="B47" s="204"/>
      <c r="C47" s="204"/>
      <c r="D47" s="204"/>
      <c r="E47" s="202"/>
      <c r="F47" s="205"/>
      <c r="G47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51181102362204722" right="0.51181102362204722" top="0.55118110236220474" bottom="0.55118110236220474" header="0.31496062992125984" footer="0.31496062992125984"/>
  <pageSetup paperSize="9" scale="86" fitToHeight="2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2"/>
  <sheetViews>
    <sheetView workbookViewId="0">
      <selection activeCell="B15" sqref="B15"/>
    </sheetView>
  </sheetViews>
  <sheetFormatPr defaultRowHeight="15" x14ac:dyDescent="0.25"/>
  <cols>
    <col min="1" max="1" width="6.140625" style="113" customWidth="1"/>
    <col min="2" max="2" width="43.85546875" style="113" customWidth="1"/>
    <col min="3" max="4" width="14.5703125" style="113" customWidth="1"/>
    <col min="5" max="5" width="12.85546875" style="113" customWidth="1"/>
    <col min="6" max="6" width="13" style="113" customWidth="1"/>
    <col min="7" max="7" width="12.42578125" style="113" customWidth="1"/>
    <col min="8" max="8" width="12.140625" style="113" customWidth="1"/>
    <col min="9" max="9" width="14.5703125" customWidth="1"/>
  </cols>
  <sheetData>
    <row r="1" spans="1:8" ht="15.75" x14ac:dyDescent="0.25">
      <c r="A1" s="228"/>
      <c r="B1" s="228"/>
      <c r="C1" s="228"/>
      <c r="D1" s="228"/>
      <c r="E1" s="228"/>
      <c r="F1" s="228"/>
      <c r="G1" s="228" t="s">
        <v>307</v>
      </c>
      <c r="H1" s="228"/>
    </row>
    <row r="2" spans="1:8" ht="15.75" x14ac:dyDescent="0.25">
      <c r="A2" s="228"/>
      <c r="B2" s="228"/>
      <c r="C2" s="229" t="s">
        <v>308</v>
      </c>
      <c r="D2" s="229"/>
      <c r="E2" s="228"/>
      <c r="F2" s="228"/>
      <c r="G2" s="535" t="s">
        <v>399</v>
      </c>
      <c r="H2" s="535"/>
    </row>
    <row r="3" spans="1:8" ht="15.75" x14ac:dyDescent="0.25">
      <c r="A3" s="228"/>
      <c r="B3" s="228"/>
      <c r="C3" s="229" t="s">
        <v>309</v>
      </c>
      <c r="D3" s="229"/>
      <c r="E3" s="228"/>
      <c r="F3" s="228"/>
      <c r="G3" s="228"/>
      <c r="H3" s="228"/>
    </row>
    <row r="4" spans="1:8" ht="15.75" x14ac:dyDescent="0.25">
      <c r="A4" s="228"/>
      <c r="B4" s="228"/>
      <c r="C4" s="229" t="s">
        <v>310</v>
      </c>
      <c r="D4" s="229"/>
      <c r="E4" s="228"/>
      <c r="F4" s="228"/>
      <c r="G4" s="228"/>
      <c r="H4" s="228"/>
    </row>
    <row r="5" spans="1:8" ht="15.75" x14ac:dyDescent="0.25">
      <c r="A5" s="228"/>
      <c r="B5" s="539" t="s">
        <v>311</v>
      </c>
      <c r="C5" s="540"/>
      <c r="D5" s="540"/>
      <c r="E5" s="228"/>
      <c r="F5" s="228"/>
      <c r="G5" s="228"/>
      <c r="H5" s="228"/>
    </row>
    <row r="6" spans="1:8" ht="15.75" x14ac:dyDescent="0.25">
      <c r="A6" s="228"/>
      <c r="B6" s="228"/>
      <c r="C6" s="229" t="s">
        <v>312</v>
      </c>
      <c r="D6" s="229"/>
      <c r="E6" s="228"/>
      <c r="F6" s="228"/>
      <c r="G6" s="228"/>
      <c r="H6" s="228"/>
    </row>
    <row r="7" spans="1:8" ht="16.5" thickBot="1" x14ac:dyDescent="0.3">
      <c r="A7" s="228"/>
      <c r="B7" s="228"/>
      <c r="C7" s="228"/>
      <c r="D7" s="228"/>
      <c r="E7" s="228"/>
      <c r="F7" s="228"/>
      <c r="G7" s="231"/>
      <c r="H7" s="231" t="s">
        <v>66</v>
      </c>
    </row>
    <row r="8" spans="1:8" ht="31.5" x14ac:dyDescent="0.25">
      <c r="A8" s="541" t="s">
        <v>0</v>
      </c>
      <c r="B8" s="543" t="s">
        <v>262</v>
      </c>
      <c r="C8" s="536" t="s">
        <v>4</v>
      </c>
      <c r="D8" s="545" t="s">
        <v>263</v>
      </c>
      <c r="E8" s="536" t="s">
        <v>264</v>
      </c>
      <c r="F8" s="232" t="s">
        <v>265</v>
      </c>
      <c r="G8" s="233" t="s">
        <v>266</v>
      </c>
      <c r="H8" s="234" t="s">
        <v>266</v>
      </c>
    </row>
    <row r="9" spans="1:8" ht="63.75" thickBot="1" x14ac:dyDescent="0.3">
      <c r="A9" s="542"/>
      <c r="B9" s="544"/>
      <c r="C9" s="537"/>
      <c r="D9" s="546"/>
      <c r="E9" s="537"/>
      <c r="F9" s="235" t="s">
        <v>267</v>
      </c>
      <c r="G9" s="236" t="s">
        <v>267</v>
      </c>
      <c r="H9" s="237" t="s">
        <v>268</v>
      </c>
    </row>
    <row r="10" spans="1:8" ht="15.75" x14ac:dyDescent="0.25">
      <c r="A10" s="238">
        <v>1</v>
      </c>
      <c r="B10" s="239">
        <v>2</v>
      </c>
      <c r="C10" s="240">
        <v>3</v>
      </c>
      <c r="D10" s="240">
        <v>4</v>
      </c>
      <c r="E10" s="240">
        <v>5</v>
      </c>
      <c r="F10" s="240" t="s">
        <v>313</v>
      </c>
      <c r="G10" s="241" t="s">
        <v>314</v>
      </c>
      <c r="H10" s="242" t="s">
        <v>315</v>
      </c>
    </row>
    <row r="11" spans="1:8" ht="30" x14ac:dyDescent="0.25">
      <c r="A11" s="243">
        <v>1</v>
      </c>
      <c r="B11" s="244" t="s">
        <v>230</v>
      </c>
      <c r="C11" s="245"/>
      <c r="D11" s="245"/>
      <c r="E11" s="245"/>
      <c r="F11" s="246"/>
      <c r="G11" s="247"/>
      <c r="H11" s="248"/>
    </row>
    <row r="12" spans="1:8" ht="38.25" customHeight="1" x14ac:dyDescent="0.25">
      <c r="A12" s="298">
        <v>2</v>
      </c>
      <c r="B12" s="313" t="s">
        <v>316</v>
      </c>
      <c r="C12" s="251"/>
      <c r="D12" s="251"/>
      <c r="E12" s="251"/>
      <c r="F12" s="246"/>
      <c r="G12" s="247"/>
      <c r="H12" s="248"/>
    </row>
    <row r="13" spans="1:8" ht="30" x14ac:dyDescent="0.25">
      <c r="A13" s="298" t="s">
        <v>27</v>
      </c>
      <c r="B13" s="252" t="s">
        <v>146</v>
      </c>
      <c r="C13" s="251"/>
      <c r="D13" s="251"/>
      <c r="E13" s="251"/>
      <c r="F13" s="246"/>
      <c r="G13" s="247"/>
      <c r="H13" s="248"/>
    </row>
    <row r="14" spans="1:8" ht="60" x14ac:dyDescent="0.25">
      <c r="A14" s="300" t="s">
        <v>41</v>
      </c>
      <c r="B14" s="254" t="s">
        <v>405</v>
      </c>
      <c r="C14" s="251"/>
      <c r="D14" s="251"/>
      <c r="E14" s="251"/>
      <c r="F14" s="246"/>
      <c r="G14" s="247"/>
      <c r="H14" s="248"/>
    </row>
    <row r="15" spans="1:8" ht="45" x14ac:dyDescent="0.25">
      <c r="A15" s="533" t="s">
        <v>42</v>
      </c>
      <c r="B15" s="255" t="s">
        <v>317</v>
      </c>
      <c r="C15" s="251"/>
      <c r="D15" s="251"/>
      <c r="E15" s="251"/>
      <c r="F15" s="246"/>
      <c r="G15" s="247"/>
      <c r="H15" s="248"/>
    </row>
    <row r="16" spans="1:8" x14ac:dyDescent="0.25">
      <c r="A16" s="547"/>
      <c r="B16" s="199" t="s">
        <v>408</v>
      </c>
      <c r="C16" s="251"/>
      <c r="D16" s="251"/>
      <c r="E16" s="251"/>
      <c r="F16" s="246"/>
      <c r="G16" s="247"/>
      <c r="H16" s="248"/>
    </row>
    <row r="17" spans="1:8" ht="66" customHeight="1" x14ac:dyDescent="0.25">
      <c r="A17" s="547"/>
      <c r="B17" s="199" t="s">
        <v>410</v>
      </c>
      <c r="C17" s="251"/>
      <c r="D17" s="251"/>
      <c r="E17" s="251"/>
      <c r="F17" s="246"/>
      <c r="G17" s="247"/>
      <c r="H17" s="248"/>
    </row>
    <row r="18" spans="1:8" ht="38.25" customHeight="1" x14ac:dyDescent="0.25">
      <c r="A18" s="547"/>
      <c r="B18" s="200" t="s">
        <v>411</v>
      </c>
      <c r="C18" s="251"/>
      <c r="D18" s="251"/>
      <c r="E18" s="251"/>
      <c r="F18" s="246"/>
      <c r="G18" s="247"/>
      <c r="H18" s="248"/>
    </row>
    <row r="19" spans="1:8" x14ac:dyDescent="0.25">
      <c r="A19" s="547"/>
      <c r="B19" s="200" t="s">
        <v>412</v>
      </c>
      <c r="C19" s="251"/>
      <c r="D19" s="251"/>
      <c r="E19" s="251"/>
      <c r="F19" s="246"/>
      <c r="G19" s="247"/>
      <c r="H19" s="248"/>
    </row>
    <row r="20" spans="1:8" ht="46.5" customHeight="1" x14ac:dyDescent="0.25">
      <c r="A20" s="547"/>
      <c r="B20" s="200" t="s">
        <v>407</v>
      </c>
      <c r="C20" s="251"/>
      <c r="D20" s="251"/>
      <c r="E20" s="251"/>
      <c r="F20" s="246"/>
      <c r="G20" s="247"/>
      <c r="H20" s="248"/>
    </row>
    <row r="21" spans="1:8" ht="37.5" customHeight="1" x14ac:dyDescent="0.25">
      <c r="A21" s="547"/>
      <c r="B21" s="151" t="s">
        <v>154</v>
      </c>
      <c r="C21" s="251"/>
      <c r="D21" s="251"/>
      <c r="E21" s="251"/>
      <c r="F21" s="246"/>
      <c r="G21" s="247"/>
      <c r="H21" s="248"/>
    </row>
    <row r="22" spans="1:8" ht="36.75" customHeight="1" x14ac:dyDescent="0.25">
      <c r="A22" s="298" t="s">
        <v>45</v>
      </c>
      <c r="B22" s="302" t="s">
        <v>318</v>
      </c>
      <c r="C22" s="251"/>
      <c r="D22" s="251"/>
      <c r="E22" s="251"/>
      <c r="F22" s="246"/>
      <c r="G22" s="247"/>
      <c r="H22" s="248"/>
    </row>
    <row r="23" spans="1:8" ht="45.75" customHeight="1" x14ac:dyDescent="0.25">
      <c r="A23" s="249" t="s">
        <v>46</v>
      </c>
      <c r="B23" s="258" t="s">
        <v>319</v>
      </c>
      <c r="C23" s="251"/>
      <c r="D23" s="251"/>
      <c r="E23" s="251"/>
      <c r="F23" s="246"/>
      <c r="G23" s="247"/>
      <c r="H23" s="248"/>
    </row>
    <row r="24" spans="1:8" ht="30" x14ac:dyDescent="0.25">
      <c r="A24" s="249" t="s">
        <v>47</v>
      </c>
      <c r="B24" s="257" t="s">
        <v>320</v>
      </c>
      <c r="C24" s="251"/>
      <c r="D24" s="251"/>
      <c r="E24" s="251"/>
      <c r="F24" s="246"/>
      <c r="G24" s="247"/>
      <c r="H24" s="248"/>
    </row>
    <row r="25" spans="1:8" x14ac:dyDescent="0.25">
      <c r="A25" s="299" t="s">
        <v>48</v>
      </c>
      <c r="B25" s="309" t="s">
        <v>321</v>
      </c>
      <c r="C25" s="261"/>
      <c r="D25" s="261"/>
      <c r="E25" s="261"/>
      <c r="F25" s="262"/>
      <c r="G25" s="263"/>
      <c r="H25" s="264"/>
    </row>
    <row r="26" spans="1:8" ht="45" x14ac:dyDescent="0.25">
      <c r="A26" s="259" t="s">
        <v>49</v>
      </c>
      <c r="B26" s="260" t="s">
        <v>322</v>
      </c>
      <c r="C26" s="251"/>
      <c r="D26" s="251"/>
      <c r="E26" s="251"/>
      <c r="F26" s="246"/>
      <c r="G26" s="263"/>
      <c r="H26" s="264"/>
    </row>
    <row r="27" spans="1:8" x14ac:dyDescent="0.25">
      <c r="A27" s="265" t="s">
        <v>50</v>
      </c>
      <c r="B27" s="266" t="s">
        <v>323</v>
      </c>
      <c r="C27" s="251"/>
      <c r="D27" s="251"/>
      <c r="E27" s="251"/>
      <c r="F27" s="246"/>
      <c r="G27" s="263"/>
      <c r="H27" s="264"/>
    </row>
    <row r="28" spans="1:8" ht="31.5" x14ac:dyDescent="0.25">
      <c r="A28" s="534" t="s">
        <v>40</v>
      </c>
      <c r="B28" s="267" t="s">
        <v>324</v>
      </c>
      <c r="C28" s="268"/>
      <c r="D28" s="268"/>
      <c r="E28" s="268"/>
      <c r="F28" s="245"/>
      <c r="G28" s="269"/>
      <c r="H28" s="270"/>
    </row>
    <row r="29" spans="1:8" ht="15.75" x14ac:dyDescent="0.25">
      <c r="A29" s="538"/>
      <c r="B29" s="271" t="s">
        <v>325</v>
      </c>
      <c r="C29" s="251"/>
      <c r="D29" s="251"/>
      <c r="E29" s="251"/>
      <c r="F29" s="246"/>
      <c r="G29" s="247"/>
      <c r="H29" s="248"/>
    </row>
    <row r="30" spans="1:8" ht="15.75" x14ac:dyDescent="0.25">
      <c r="A30" s="538"/>
      <c r="B30" s="272" t="s">
        <v>326</v>
      </c>
      <c r="C30" s="251"/>
      <c r="D30" s="251"/>
      <c r="E30" s="251"/>
      <c r="F30" s="246"/>
      <c r="G30" s="247"/>
      <c r="H30" s="248"/>
    </row>
    <row r="31" spans="1:8" ht="30.75" x14ac:dyDescent="0.25">
      <c r="A31" s="538"/>
      <c r="B31" s="272" t="s">
        <v>327</v>
      </c>
      <c r="C31" s="251"/>
      <c r="D31" s="251"/>
      <c r="E31" s="251"/>
      <c r="F31" s="246"/>
      <c r="G31" s="247"/>
      <c r="H31" s="248"/>
    </row>
    <row r="32" spans="1:8" ht="31.5" x14ac:dyDescent="0.25">
      <c r="A32" s="538"/>
      <c r="B32" s="272" t="s">
        <v>328</v>
      </c>
      <c r="C32" s="251"/>
      <c r="D32" s="251"/>
      <c r="E32" s="251"/>
      <c r="F32" s="246"/>
      <c r="G32" s="247"/>
      <c r="H32" s="248"/>
    </row>
    <row r="33" spans="1:8" ht="15.75" x14ac:dyDescent="0.25">
      <c r="A33" s="538"/>
      <c r="B33" s="273" t="s">
        <v>329</v>
      </c>
      <c r="C33" s="251"/>
      <c r="D33" s="251"/>
      <c r="E33" s="251"/>
      <c r="F33" s="246"/>
      <c r="G33" s="247"/>
      <c r="H33" s="248"/>
    </row>
    <row r="34" spans="1:8" ht="30.75" x14ac:dyDescent="0.25">
      <c r="A34" s="538"/>
      <c r="B34" s="308" t="s">
        <v>330</v>
      </c>
      <c r="C34" s="251"/>
      <c r="D34" s="251"/>
      <c r="E34" s="251"/>
      <c r="F34" s="246"/>
      <c r="G34" s="247"/>
      <c r="H34" s="248"/>
    </row>
    <row r="35" spans="1:8" x14ac:dyDescent="0.25">
      <c r="A35" s="253" t="s">
        <v>231</v>
      </c>
      <c r="B35" s="258" t="s">
        <v>19</v>
      </c>
      <c r="C35" s="251"/>
      <c r="D35" s="251"/>
      <c r="E35" s="251"/>
      <c r="F35" s="246"/>
      <c r="G35" s="247"/>
      <c r="H35" s="248"/>
    </row>
    <row r="36" spans="1:8" x14ac:dyDescent="0.25">
      <c r="A36" s="249" t="s">
        <v>232</v>
      </c>
      <c r="B36" s="258" t="s">
        <v>21</v>
      </c>
      <c r="C36" s="251"/>
      <c r="D36" s="251"/>
      <c r="E36" s="251"/>
      <c r="F36" s="246"/>
      <c r="G36" s="247"/>
      <c r="H36" s="248"/>
    </row>
    <row r="37" spans="1:8" x14ac:dyDescent="0.25">
      <c r="A37" s="249" t="s">
        <v>233</v>
      </c>
      <c r="B37" s="252" t="s">
        <v>331</v>
      </c>
      <c r="C37" s="251"/>
      <c r="D37" s="251"/>
      <c r="E37" s="251"/>
      <c r="F37" s="246"/>
      <c r="G37" s="247"/>
      <c r="H37" s="248"/>
    </row>
    <row r="38" spans="1:8" x14ac:dyDescent="0.25">
      <c r="A38" s="249" t="s">
        <v>68</v>
      </c>
      <c r="B38" s="274" t="s">
        <v>25</v>
      </c>
      <c r="C38" s="251"/>
      <c r="D38" s="251"/>
      <c r="E38" s="251"/>
      <c r="F38" s="246"/>
      <c r="G38" s="247"/>
      <c r="H38" s="248"/>
    </row>
    <row r="39" spans="1:8" x14ac:dyDescent="0.25">
      <c r="A39" s="298" t="s">
        <v>70</v>
      </c>
      <c r="B39" s="301" t="s">
        <v>332</v>
      </c>
      <c r="C39" s="251"/>
      <c r="D39" s="251"/>
      <c r="E39" s="251"/>
      <c r="F39" s="246"/>
      <c r="G39" s="247"/>
      <c r="H39" s="248"/>
    </row>
    <row r="40" spans="1:8" ht="45" x14ac:dyDescent="0.25">
      <c r="A40" s="538" t="s">
        <v>234</v>
      </c>
      <c r="B40" s="257" t="s">
        <v>166</v>
      </c>
      <c r="C40" s="275"/>
      <c r="D40" s="275"/>
      <c r="E40" s="276"/>
      <c r="F40" s="246"/>
      <c r="G40" s="247"/>
      <c r="H40" s="248"/>
    </row>
    <row r="41" spans="1:8" x14ac:dyDescent="0.25">
      <c r="A41" s="538"/>
      <c r="B41" s="199" t="s">
        <v>408</v>
      </c>
      <c r="C41" s="251"/>
      <c r="D41" s="251"/>
      <c r="E41" s="251"/>
      <c r="F41" s="246"/>
      <c r="G41" s="247"/>
      <c r="H41" s="248"/>
    </row>
    <row r="42" spans="1:8" ht="60" x14ac:dyDescent="0.25">
      <c r="A42" s="538"/>
      <c r="B42" s="199" t="s">
        <v>409</v>
      </c>
      <c r="C42" s="251"/>
      <c r="D42" s="251"/>
      <c r="E42" s="251"/>
      <c r="F42" s="246"/>
      <c r="G42" s="247"/>
      <c r="H42" s="248"/>
    </row>
    <row r="43" spans="1:8" x14ac:dyDescent="0.25">
      <c r="A43" s="538"/>
      <c r="B43" s="200" t="s">
        <v>413</v>
      </c>
      <c r="C43" s="251"/>
      <c r="D43" s="251"/>
      <c r="E43" s="251"/>
      <c r="F43" s="246"/>
      <c r="G43" s="247"/>
      <c r="H43" s="248"/>
    </row>
    <row r="44" spans="1:8" ht="45" x14ac:dyDescent="0.25">
      <c r="A44" s="538"/>
      <c r="B44" s="200" t="s">
        <v>415</v>
      </c>
      <c r="C44" s="251"/>
      <c r="D44" s="251"/>
      <c r="E44" s="251"/>
      <c r="F44" s="246"/>
      <c r="G44" s="247"/>
      <c r="H44" s="248"/>
    </row>
    <row r="45" spans="1:8" ht="45" x14ac:dyDescent="0.25">
      <c r="A45" s="538"/>
      <c r="B45" s="151" t="s">
        <v>169</v>
      </c>
      <c r="C45" s="251"/>
      <c r="D45" s="251"/>
      <c r="E45" s="251"/>
      <c r="F45" s="246"/>
      <c r="G45" s="247"/>
      <c r="H45" s="248"/>
    </row>
    <row r="46" spans="1:8" x14ac:dyDescent="0.25">
      <c r="A46" s="538" t="s">
        <v>235</v>
      </c>
      <c r="B46" s="257" t="s">
        <v>170</v>
      </c>
      <c r="C46" s="251"/>
      <c r="D46" s="251"/>
      <c r="E46" s="277"/>
      <c r="F46" s="246"/>
      <c r="G46" s="247"/>
      <c r="H46" s="248"/>
    </row>
    <row r="47" spans="1:8" x14ac:dyDescent="0.25">
      <c r="A47" s="538"/>
      <c r="B47" s="303" t="s">
        <v>416</v>
      </c>
      <c r="C47" s="251"/>
      <c r="D47" s="251"/>
      <c r="E47" s="277"/>
      <c r="F47" s="246"/>
      <c r="G47" s="247"/>
      <c r="H47" s="248"/>
    </row>
    <row r="48" spans="1:8" x14ac:dyDescent="0.25">
      <c r="A48" s="538" t="s">
        <v>236</v>
      </c>
      <c r="B48" s="257" t="s">
        <v>171</v>
      </c>
      <c r="C48" s="251"/>
      <c r="D48" s="251"/>
      <c r="E48" s="277"/>
      <c r="F48" s="246"/>
      <c r="G48" s="247"/>
      <c r="H48" s="248"/>
    </row>
    <row r="49" spans="1:8" x14ac:dyDescent="0.25">
      <c r="A49" s="538"/>
      <c r="B49" s="303" t="s">
        <v>416</v>
      </c>
      <c r="C49" s="251"/>
      <c r="D49" s="251"/>
      <c r="E49" s="277"/>
      <c r="F49" s="246"/>
      <c r="G49" s="247"/>
      <c r="H49" s="248"/>
    </row>
    <row r="50" spans="1:8" ht="45" x14ac:dyDescent="0.25">
      <c r="A50" s="538" t="s">
        <v>237</v>
      </c>
      <c r="B50" s="257" t="s">
        <v>334</v>
      </c>
      <c r="C50" s="251"/>
      <c r="D50" s="251"/>
      <c r="E50" s="277"/>
      <c r="F50" s="246"/>
      <c r="G50" s="247"/>
      <c r="H50" s="248"/>
    </row>
    <row r="51" spans="1:8" x14ac:dyDescent="0.25">
      <c r="A51" s="538"/>
      <c r="B51" s="199" t="s">
        <v>414</v>
      </c>
      <c r="C51" s="251"/>
      <c r="D51" s="251"/>
      <c r="E51" s="251"/>
      <c r="F51" s="246"/>
      <c r="G51" s="247"/>
      <c r="H51" s="248"/>
    </row>
    <row r="52" spans="1:8" ht="60" x14ac:dyDescent="0.25">
      <c r="A52" s="538"/>
      <c r="B52" s="199" t="s">
        <v>409</v>
      </c>
      <c r="C52" s="251"/>
      <c r="D52" s="251"/>
      <c r="E52" s="251"/>
      <c r="F52" s="246"/>
      <c r="G52" s="247"/>
      <c r="H52" s="248"/>
    </row>
    <row r="53" spans="1:8" x14ac:dyDescent="0.25">
      <c r="A53" s="538"/>
      <c r="B53" s="200" t="s">
        <v>412</v>
      </c>
      <c r="C53" s="251"/>
      <c r="D53" s="251"/>
      <c r="E53" s="251"/>
      <c r="F53" s="246"/>
      <c r="G53" s="247"/>
      <c r="H53" s="248"/>
    </row>
    <row r="54" spans="1:8" ht="45" x14ac:dyDescent="0.25">
      <c r="A54" s="538"/>
      <c r="B54" s="200" t="s">
        <v>415</v>
      </c>
      <c r="C54" s="251"/>
      <c r="D54" s="251"/>
      <c r="E54" s="251"/>
      <c r="F54" s="246"/>
      <c r="G54" s="247"/>
      <c r="H54" s="248"/>
    </row>
    <row r="55" spans="1:8" ht="45" x14ac:dyDescent="0.25">
      <c r="A55" s="538"/>
      <c r="B55" s="151" t="s">
        <v>169</v>
      </c>
      <c r="C55" s="251"/>
      <c r="D55" s="251"/>
      <c r="E55" s="251"/>
      <c r="F55" s="246"/>
      <c r="G55" s="247"/>
      <c r="H55" s="248"/>
    </row>
    <row r="56" spans="1:8" ht="30" x14ac:dyDescent="0.25">
      <c r="A56" s="533" t="s">
        <v>238</v>
      </c>
      <c r="B56" s="258" t="s">
        <v>173</v>
      </c>
      <c r="C56" s="251"/>
      <c r="D56" s="251"/>
      <c r="E56" s="277"/>
      <c r="F56" s="246"/>
      <c r="G56" s="247"/>
      <c r="H56" s="248"/>
    </row>
    <row r="57" spans="1:8" x14ac:dyDescent="0.25">
      <c r="A57" s="534"/>
      <c r="B57" s="310" t="s">
        <v>417</v>
      </c>
      <c r="C57" s="251"/>
      <c r="D57" s="251"/>
      <c r="E57" s="277"/>
      <c r="F57" s="246"/>
      <c r="G57" s="247"/>
      <c r="H57" s="248"/>
    </row>
    <row r="58" spans="1:8" ht="48.75" customHeight="1" x14ac:dyDescent="0.25">
      <c r="A58" s="538" t="s">
        <v>239</v>
      </c>
      <c r="B58" s="302" t="s">
        <v>335</v>
      </c>
      <c r="C58" s="251"/>
      <c r="D58" s="251"/>
      <c r="E58" s="277"/>
      <c r="F58" s="246"/>
      <c r="G58" s="247"/>
      <c r="H58" s="248"/>
    </row>
    <row r="59" spans="1:8" x14ac:dyDescent="0.25">
      <c r="A59" s="538"/>
      <c r="B59" s="256" t="s">
        <v>416</v>
      </c>
      <c r="C59" s="251"/>
      <c r="D59" s="251"/>
      <c r="E59" s="277"/>
      <c r="F59" s="246"/>
      <c r="G59" s="247"/>
      <c r="H59" s="248"/>
    </row>
    <row r="60" spans="1:8" ht="60" x14ac:dyDescent="0.25">
      <c r="A60" s="538"/>
      <c r="B60" s="199" t="s">
        <v>409</v>
      </c>
      <c r="C60" s="251"/>
      <c r="D60" s="251"/>
      <c r="E60" s="251"/>
      <c r="F60" s="246"/>
      <c r="G60" s="247"/>
      <c r="H60" s="248"/>
    </row>
    <row r="61" spans="1:8" ht="45" x14ac:dyDescent="0.25">
      <c r="A61" s="538"/>
      <c r="B61" s="303" t="s">
        <v>333</v>
      </c>
      <c r="C61" s="251"/>
      <c r="D61" s="251"/>
      <c r="E61" s="251"/>
      <c r="F61" s="246"/>
      <c r="G61" s="247"/>
      <c r="H61" s="248"/>
    </row>
    <row r="62" spans="1:8" x14ac:dyDescent="0.25">
      <c r="A62" s="249" t="s">
        <v>240</v>
      </c>
      <c r="B62" s="258" t="s">
        <v>36</v>
      </c>
      <c r="C62" s="251"/>
      <c r="D62" s="251"/>
      <c r="E62" s="277"/>
      <c r="F62" s="246"/>
      <c r="G62" s="247"/>
      <c r="H62" s="248"/>
    </row>
    <row r="63" spans="1:8" ht="30" x14ac:dyDescent="0.25">
      <c r="A63" s="298" t="s">
        <v>241</v>
      </c>
      <c r="B63" s="311" t="s">
        <v>175</v>
      </c>
      <c r="C63" s="251"/>
      <c r="D63" s="251"/>
      <c r="E63" s="251"/>
      <c r="F63" s="246"/>
      <c r="G63" s="247"/>
      <c r="H63" s="248"/>
    </row>
    <row r="64" spans="1:8" x14ac:dyDescent="0.25">
      <c r="A64" s="249" t="s">
        <v>336</v>
      </c>
      <c r="B64" s="279" t="s">
        <v>337</v>
      </c>
      <c r="C64" s="251"/>
      <c r="D64" s="251"/>
      <c r="E64" s="251"/>
      <c r="F64" s="246"/>
      <c r="G64" s="247"/>
      <c r="H64" s="248"/>
    </row>
    <row r="65" spans="1:8" x14ac:dyDescent="0.25">
      <c r="A65" s="298" t="s">
        <v>72</v>
      </c>
      <c r="B65" s="301" t="s">
        <v>338</v>
      </c>
      <c r="C65" s="251"/>
      <c r="D65" s="251"/>
      <c r="E65" s="251"/>
      <c r="F65" s="246"/>
      <c r="G65" s="247"/>
      <c r="H65" s="248"/>
    </row>
    <row r="66" spans="1:8" x14ac:dyDescent="0.25">
      <c r="A66" s="249" t="s">
        <v>242</v>
      </c>
      <c r="B66" s="279" t="s">
        <v>339</v>
      </c>
      <c r="C66" s="251"/>
      <c r="D66" s="251"/>
      <c r="E66" s="251"/>
      <c r="F66" s="246"/>
      <c r="G66" s="247"/>
      <c r="H66" s="248"/>
    </row>
    <row r="67" spans="1:8" x14ac:dyDescent="0.25">
      <c r="A67" s="249" t="s">
        <v>243</v>
      </c>
      <c r="B67" s="279" t="s">
        <v>340</v>
      </c>
      <c r="C67" s="251"/>
      <c r="D67" s="251"/>
      <c r="E67" s="251"/>
      <c r="F67" s="246"/>
      <c r="G67" s="247"/>
      <c r="H67" s="248"/>
    </row>
    <row r="68" spans="1:8" x14ac:dyDescent="0.25">
      <c r="A68" s="249" t="s">
        <v>244</v>
      </c>
      <c r="B68" s="278" t="s">
        <v>341</v>
      </c>
      <c r="C68" s="251"/>
      <c r="D68" s="251"/>
      <c r="E68" s="251"/>
      <c r="F68" s="246"/>
      <c r="G68" s="247"/>
      <c r="H68" s="248"/>
    </row>
    <row r="69" spans="1:8" ht="30" x14ac:dyDescent="0.25">
      <c r="A69" s="249" t="s">
        <v>245</v>
      </c>
      <c r="B69" s="279" t="s">
        <v>342</v>
      </c>
      <c r="C69" s="251"/>
      <c r="D69" s="251"/>
      <c r="E69" s="251"/>
      <c r="F69" s="246"/>
      <c r="G69" s="247"/>
      <c r="H69" s="248"/>
    </row>
    <row r="70" spans="1:8" ht="30" x14ac:dyDescent="0.25">
      <c r="A70" s="249" t="s">
        <v>246</v>
      </c>
      <c r="B70" s="279" t="s">
        <v>343</v>
      </c>
      <c r="C70" s="251"/>
      <c r="D70" s="251"/>
      <c r="E70" s="251"/>
      <c r="F70" s="246"/>
      <c r="G70" s="247"/>
      <c r="H70" s="248"/>
    </row>
    <row r="71" spans="1:8" x14ac:dyDescent="0.25">
      <c r="A71" s="249" t="s">
        <v>247</v>
      </c>
      <c r="B71" s="279" t="s">
        <v>344</v>
      </c>
      <c r="C71" s="251"/>
      <c r="D71" s="251"/>
      <c r="E71" s="251"/>
      <c r="F71" s="246"/>
      <c r="G71" s="247"/>
      <c r="H71" s="248"/>
    </row>
    <row r="72" spans="1:8" x14ac:dyDescent="0.25">
      <c r="A72" s="298" t="s">
        <v>248</v>
      </c>
      <c r="B72" s="312" t="s">
        <v>345</v>
      </c>
      <c r="C72" s="251"/>
      <c r="D72" s="251"/>
      <c r="E72" s="251"/>
      <c r="F72" s="246"/>
      <c r="G72" s="247"/>
      <c r="H72" s="248"/>
    </row>
    <row r="73" spans="1:8" ht="30" x14ac:dyDescent="0.25">
      <c r="A73" s="249" t="s">
        <v>249</v>
      </c>
      <c r="B73" s="279" t="s">
        <v>346</v>
      </c>
      <c r="C73" s="251"/>
      <c r="D73" s="251"/>
      <c r="E73" s="251"/>
      <c r="F73" s="246"/>
      <c r="G73" s="247"/>
      <c r="H73" s="248"/>
    </row>
    <row r="74" spans="1:8" ht="29.25" x14ac:dyDescent="0.25">
      <c r="A74" s="249" t="s">
        <v>74</v>
      </c>
      <c r="B74" s="274" t="s">
        <v>347</v>
      </c>
      <c r="C74" s="251"/>
      <c r="D74" s="251"/>
      <c r="E74" s="251"/>
      <c r="F74" s="246"/>
      <c r="G74" s="247"/>
      <c r="H74" s="248"/>
    </row>
    <row r="75" spans="1:8" ht="45" x14ac:dyDescent="0.25">
      <c r="A75" s="538" t="s">
        <v>75</v>
      </c>
      <c r="B75" s="257" t="s">
        <v>348</v>
      </c>
      <c r="C75" s="251"/>
      <c r="D75" s="251"/>
      <c r="E75" s="251"/>
      <c r="F75" s="246"/>
      <c r="G75" s="247"/>
      <c r="H75" s="248"/>
    </row>
    <row r="76" spans="1:8" x14ac:dyDescent="0.25">
      <c r="A76" s="538"/>
      <c r="B76" s="199" t="s">
        <v>408</v>
      </c>
      <c r="C76" s="251"/>
      <c r="D76" s="251"/>
      <c r="E76" s="251"/>
      <c r="F76" s="246"/>
      <c r="G76" s="247"/>
      <c r="H76" s="248"/>
    </row>
    <row r="77" spans="1:8" ht="60" x14ac:dyDescent="0.25">
      <c r="A77" s="538"/>
      <c r="B77" s="199" t="s">
        <v>409</v>
      </c>
      <c r="C77" s="251"/>
      <c r="D77" s="251"/>
      <c r="E77" s="251"/>
      <c r="F77" s="246"/>
      <c r="G77" s="247"/>
      <c r="H77" s="248"/>
    </row>
    <row r="78" spans="1:8" ht="45" x14ac:dyDescent="0.25">
      <c r="A78" s="538"/>
      <c r="B78" s="303" t="s">
        <v>333</v>
      </c>
      <c r="C78" s="251"/>
      <c r="D78" s="251"/>
      <c r="E78" s="251"/>
      <c r="F78" s="246"/>
      <c r="G78" s="247"/>
      <c r="H78" s="248"/>
    </row>
    <row r="79" spans="1:8" ht="30" x14ac:dyDescent="0.25">
      <c r="A79" s="549" t="s">
        <v>76</v>
      </c>
      <c r="B79" s="257" t="s">
        <v>349</v>
      </c>
      <c r="C79" s="251"/>
      <c r="D79" s="251"/>
      <c r="E79" s="251"/>
      <c r="F79" s="246"/>
      <c r="G79" s="247"/>
      <c r="H79" s="248"/>
    </row>
    <row r="80" spans="1:8" x14ac:dyDescent="0.25">
      <c r="A80" s="550"/>
      <c r="B80" s="199" t="s">
        <v>414</v>
      </c>
      <c r="C80" s="251"/>
      <c r="D80" s="251"/>
      <c r="E80" s="251"/>
      <c r="F80" s="246"/>
      <c r="G80" s="247"/>
      <c r="H80" s="248"/>
    </row>
    <row r="81" spans="1:8" ht="60" x14ac:dyDescent="0.25">
      <c r="A81" s="550"/>
      <c r="B81" s="199" t="s">
        <v>409</v>
      </c>
      <c r="C81" s="251"/>
      <c r="D81" s="251"/>
      <c r="E81" s="251"/>
      <c r="F81" s="246"/>
      <c r="G81" s="247"/>
      <c r="H81" s="248"/>
    </row>
    <row r="82" spans="1:8" ht="30" x14ac:dyDescent="0.25">
      <c r="A82" s="550"/>
      <c r="B82" s="200" t="s">
        <v>411</v>
      </c>
      <c r="C82" s="251"/>
      <c r="D82" s="251"/>
      <c r="E82" s="251"/>
      <c r="F82" s="246"/>
      <c r="G82" s="247"/>
      <c r="H82" s="248"/>
    </row>
    <row r="83" spans="1:8" ht="45" x14ac:dyDescent="0.25">
      <c r="A83" s="551"/>
      <c r="B83" s="303" t="s">
        <v>333</v>
      </c>
      <c r="C83" s="251"/>
      <c r="D83" s="251"/>
      <c r="E83" s="251"/>
      <c r="F83" s="246"/>
      <c r="G83" s="247"/>
      <c r="H83" s="248"/>
    </row>
    <row r="84" spans="1:8" ht="29.25" x14ac:dyDescent="0.25">
      <c r="A84" s="249" t="s">
        <v>79</v>
      </c>
      <c r="B84" s="274" t="s">
        <v>350</v>
      </c>
      <c r="C84" s="251"/>
      <c r="D84" s="251"/>
      <c r="E84" s="251"/>
      <c r="F84" s="246"/>
      <c r="G84" s="247"/>
      <c r="H84" s="248"/>
    </row>
    <row r="85" spans="1:8" x14ac:dyDescent="0.25">
      <c r="A85" s="249" t="s">
        <v>81</v>
      </c>
      <c r="B85" s="279" t="s">
        <v>19</v>
      </c>
      <c r="C85" s="251"/>
      <c r="D85" s="251"/>
      <c r="E85" s="251"/>
      <c r="F85" s="246"/>
      <c r="G85" s="247"/>
      <c r="H85" s="248"/>
    </row>
    <row r="86" spans="1:8" x14ac:dyDescent="0.25">
      <c r="A86" s="249" t="s">
        <v>82</v>
      </c>
      <c r="B86" s="279" t="s">
        <v>191</v>
      </c>
      <c r="C86" s="251"/>
      <c r="D86" s="251"/>
      <c r="E86" s="251"/>
      <c r="F86" s="246"/>
      <c r="G86" s="247"/>
      <c r="H86" s="248"/>
    </row>
    <row r="87" spans="1:8" ht="25.5" customHeight="1" x14ac:dyDescent="0.25">
      <c r="A87" s="249" t="s">
        <v>192</v>
      </c>
      <c r="B87" s="280" t="s">
        <v>351</v>
      </c>
      <c r="C87" s="251"/>
      <c r="D87" s="251"/>
      <c r="E87" s="251"/>
      <c r="F87" s="246"/>
      <c r="G87" s="247"/>
      <c r="H87" s="248"/>
    </row>
    <row r="88" spans="1:8" ht="30.75" customHeight="1" x14ac:dyDescent="0.25">
      <c r="A88" s="533" t="s">
        <v>194</v>
      </c>
      <c r="B88" s="280" t="s">
        <v>352</v>
      </c>
      <c r="C88" s="251"/>
      <c r="D88" s="251"/>
      <c r="E88" s="251"/>
      <c r="F88" s="246"/>
      <c r="G88" s="247"/>
      <c r="H88" s="248"/>
    </row>
    <row r="89" spans="1:8" ht="18" customHeight="1" x14ac:dyDescent="0.25">
      <c r="A89" s="547"/>
      <c r="B89" s="199" t="s">
        <v>408</v>
      </c>
      <c r="C89" s="251"/>
      <c r="D89" s="251"/>
      <c r="E89" s="251"/>
      <c r="F89" s="246"/>
      <c r="G89" s="247"/>
      <c r="H89" s="248"/>
    </row>
    <row r="90" spans="1:8" ht="45" customHeight="1" x14ac:dyDescent="0.25">
      <c r="A90" s="547"/>
      <c r="B90" s="199" t="s">
        <v>410</v>
      </c>
      <c r="C90" s="251"/>
      <c r="D90" s="251"/>
      <c r="E90" s="251"/>
      <c r="F90" s="246"/>
      <c r="G90" s="247"/>
      <c r="H90" s="248"/>
    </row>
    <row r="91" spans="1:8" ht="30" x14ac:dyDescent="0.25">
      <c r="A91" s="547"/>
      <c r="B91" s="200" t="s">
        <v>411</v>
      </c>
      <c r="C91" s="251"/>
      <c r="D91" s="251"/>
      <c r="E91" s="251"/>
      <c r="F91" s="246"/>
      <c r="G91" s="247"/>
      <c r="H91" s="248"/>
    </row>
    <row r="92" spans="1:8" ht="20.25" customHeight="1" x14ac:dyDescent="0.25">
      <c r="A92" s="547"/>
      <c r="B92" s="200" t="s">
        <v>412</v>
      </c>
      <c r="C92" s="251"/>
      <c r="D92" s="251"/>
      <c r="E92" s="251"/>
      <c r="F92" s="246"/>
      <c r="G92" s="247"/>
      <c r="H92" s="248"/>
    </row>
    <row r="93" spans="1:8" ht="44.25" customHeight="1" x14ac:dyDescent="0.25">
      <c r="A93" s="547"/>
      <c r="B93" s="200" t="s">
        <v>415</v>
      </c>
      <c r="C93" s="251"/>
      <c r="D93" s="251"/>
      <c r="E93" s="251"/>
      <c r="F93" s="246"/>
      <c r="G93" s="247"/>
      <c r="H93" s="248"/>
    </row>
    <row r="94" spans="1:8" ht="30" customHeight="1" x14ac:dyDescent="0.25">
      <c r="A94" s="534"/>
      <c r="B94" s="151" t="s">
        <v>154</v>
      </c>
      <c r="C94" s="251"/>
      <c r="D94" s="251"/>
      <c r="E94" s="251"/>
      <c r="F94" s="246"/>
      <c r="G94" s="247"/>
      <c r="H94" s="248"/>
    </row>
    <row r="95" spans="1:8" x14ac:dyDescent="0.25">
      <c r="A95" s="249" t="s">
        <v>194</v>
      </c>
      <c r="B95" s="255" t="s">
        <v>195</v>
      </c>
      <c r="C95" s="251"/>
      <c r="D95" s="251"/>
      <c r="E95" s="251"/>
      <c r="F95" s="246"/>
      <c r="G95" s="247"/>
      <c r="H95" s="248"/>
    </row>
    <row r="96" spans="1:8" x14ac:dyDescent="0.25">
      <c r="A96" s="298" t="s">
        <v>196</v>
      </c>
      <c r="B96" s="302" t="s">
        <v>253</v>
      </c>
      <c r="C96" s="251"/>
      <c r="D96" s="251"/>
      <c r="E96" s="251"/>
      <c r="F96" s="246"/>
      <c r="G96" s="247"/>
      <c r="H96" s="248"/>
    </row>
    <row r="97" spans="1:9" x14ac:dyDescent="0.25">
      <c r="A97" s="265" t="s">
        <v>197</v>
      </c>
      <c r="B97" s="266" t="s">
        <v>254</v>
      </c>
      <c r="C97" s="251"/>
      <c r="D97" s="251"/>
      <c r="E97" s="251"/>
      <c r="F97" s="246"/>
      <c r="G97" s="251"/>
      <c r="H97" s="281"/>
    </row>
    <row r="98" spans="1:9" x14ac:dyDescent="0.25">
      <c r="B98" s="282"/>
      <c r="C98" s="283"/>
      <c r="D98" s="283"/>
      <c r="E98" s="283"/>
      <c r="F98" s="283"/>
      <c r="G98" s="283"/>
      <c r="H98" s="284"/>
    </row>
    <row r="99" spans="1:9" x14ac:dyDescent="0.25">
      <c r="A99" s="285"/>
      <c r="B99" s="552" t="s">
        <v>390</v>
      </c>
      <c r="C99" s="540"/>
      <c r="D99" s="540"/>
      <c r="E99" s="540"/>
      <c r="F99" s="540"/>
      <c r="G99" s="540"/>
      <c r="H99" s="540"/>
    </row>
    <row r="100" spans="1:9" x14ac:dyDescent="0.25">
      <c r="A100" s="285"/>
      <c r="B100" s="286"/>
    </row>
    <row r="101" spans="1:9" ht="45" x14ac:dyDescent="0.25">
      <c r="A101" s="265" t="s">
        <v>11</v>
      </c>
      <c r="B101" s="246" t="s">
        <v>392</v>
      </c>
      <c r="C101" s="251"/>
      <c r="D101" s="251"/>
      <c r="E101" s="251"/>
      <c r="F101" s="246"/>
      <c r="G101" s="247"/>
      <c r="H101" s="248"/>
    </row>
    <row r="102" spans="1:9" x14ac:dyDescent="0.25">
      <c r="A102" s="265" t="s">
        <v>26</v>
      </c>
      <c r="B102" s="250" t="s">
        <v>353</v>
      </c>
      <c r="C102" s="251"/>
      <c r="D102" s="251"/>
      <c r="E102" s="251"/>
      <c r="F102" s="246"/>
      <c r="G102" s="247"/>
      <c r="H102" s="248"/>
    </row>
    <row r="103" spans="1:9" ht="30.75" x14ac:dyDescent="0.25">
      <c r="A103" s="265" t="s">
        <v>27</v>
      </c>
      <c r="B103" s="272" t="s">
        <v>327</v>
      </c>
      <c r="C103" s="251"/>
      <c r="D103" s="251"/>
      <c r="E103" s="251"/>
      <c r="F103" s="246"/>
      <c r="G103" s="247"/>
      <c r="H103" s="248"/>
    </row>
    <row r="104" spans="1:9" ht="30" x14ac:dyDescent="0.25">
      <c r="A104" s="265" t="s">
        <v>40</v>
      </c>
      <c r="B104" s="304" t="s">
        <v>406</v>
      </c>
      <c r="C104" s="251"/>
      <c r="D104" s="251"/>
      <c r="E104" s="251"/>
      <c r="F104" s="246"/>
      <c r="G104" s="247"/>
      <c r="H104" s="248"/>
    </row>
    <row r="105" spans="1:9" ht="30.75" x14ac:dyDescent="0.25">
      <c r="A105" s="265" t="s">
        <v>231</v>
      </c>
      <c r="B105" s="272" t="s">
        <v>354</v>
      </c>
      <c r="C105" s="251"/>
      <c r="D105" s="251"/>
      <c r="E105" s="251"/>
      <c r="F105" s="246"/>
      <c r="G105" s="247"/>
      <c r="H105" s="248"/>
    </row>
    <row r="106" spans="1:9" x14ac:dyDescent="0.25">
      <c r="A106" s="265"/>
      <c r="B106" s="266"/>
      <c r="C106" s="251"/>
      <c r="D106" s="251"/>
      <c r="E106" s="251"/>
      <c r="F106" s="246"/>
      <c r="G106" s="247"/>
      <c r="H106" s="248"/>
    </row>
    <row r="107" spans="1:9" x14ac:dyDescent="0.25">
      <c r="A107" s="287" t="s">
        <v>68</v>
      </c>
      <c r="B107" s="266" t="s">
        <v>257</v>
      </c>
      <c r="C107" s="251"/>
      <c r="D107" s="251"/>
      <c r="E107" s="251"/>
      <c r="F107" s="246"/>
      <c r="G107" s="247"/>
      <c r="H107" s="248"/>
    </row>
    <row r="108" spans="1:9" x14ac:dyDescent="0.25">
      <c r="A108" s="265" t="s">
        <v>70</v>
      </c>
      <c r="B108" s="266" t="s">
        <v>355</v>
      </c>
      <c r="C108" s="251"/>
      <c r="D108" s="251"/>
      <c r="E108" s="251"/>
      <c r="F108" s="246"/>
      <c r="G108" s="247"/>
      <c r="H108" s="248"/>
    </row>
    <row r="109" spans="1:9" ht="15.75" x14ac:dyDescent="0.25">
      <c r="A109" s="307"/>
      <c r="B109" s="308" t="s">
        <v>356</v>
      </c>
      <c r="C109" s="251"/>
      <c r="D109" s="251"/>
      <c r="E109" s="251"/>
      <c r="F109" s="246"/>
      <c r="G109" s="247"/>
      <c r="H109" s="248"/>
      <c r="I109" s="208"/>
    </row>
    <row r="110" spans="1:9" ht="20.25" customHeight="1" x14ac:dyDescent="0.25">
      <c r="A110" s="265"/>
      <c r="B110" s="303" t="s">
        <v>357</v>
      </c>
      <c r="C110" s="251"/>
      <c r="D110" s="251"/>
      <c r="E110" s="251"/>
      <c r="F110" s="246"/>
      <c r="G110" s="247"/>
      <c r="H110" s="248"/>
    </row>
    <row r="111" spans="1:9" ht="18.75" customHeight="1" x14ac:dyDescent="0.25">
      <c r="A111" s="265"/>
      <c r="B111" s="305" t="s">
        <v>358</v>
      </c>
      <c r="C111" s="251"/>
      <c r="D111" s="251"/>
      <c r="E111" s="251"/>
      <c r="F111" s="246"/>
      <c r="G111" s="247"/>
      <c r="H111" s="248"/>
    </row>
    <row r="112" spans="1:9" ht="30" customHeight="1" x14ac:dyDescent="0.25">
      <c r="A112" s="265"/>
      <c r="B112" s="271" t="s">
        <v>359</v>
      </c>
      <c r="C112" s="251"/>
      <c r="D112" s="251"/>
      <c r="E112" s="251"/>
      <c r="F112" s="246"/>
      <c r="G112" s="247"/>
      <c r="H112" s="248"/>
    </row>
    <row r="113" spans="1:8" ht="23.25" customHeight="1" x14ac:dyDescent="0.25">
      <c r="A113" s="307" t="s">
        <v>72</v>
      </c>
      <c r="B113" s="306" t="s">
        <v>360</v>
      </c>
      <c r="C113" s="251"/>
      <c r="D113" s="251"/>
      <c r="E113" s="251"/>
      <c r="F113" s="246"/>
      <c r="G113" s="247"/>
      <c r="H113" s="248"/>
    </row>
    <row r="114" spans="1:8" ht="20.25" customHeight="1" x14ac:dyDescent="0.25">
      <c r="A114" s="265"/>
      <c r="B114" s="308" t="s">
        <v>361</v>
      </c>
      <c r="C114" s="251"/>
      <c r="D114" s="251"/>
      <c r="E114" s="251"/>
      <c r="F114" s="246"/>
      <c r="G114" s="247"/>
      <c r="H114" s="248"/>
    </row>
    <row r="115" spans="1:8" ht="19.5" customHeight="1" x14ac:dyDescent="0.25">
      <c r="A115" s="265"/>
      <c r="B115" s="303" t="s">
        <v>362</v>
      </c>
      <c r="C115" s="251"/>
      <c r="D115" s="251"/>
      <c r="E115" s="251"/>
      <c r="F115" s="246"/>
      <c r="G115" s="247"/>
      <c r="H115" s="248"/>
    </row>
    <row r="116" spans="1:8" ht="30.75" customHeight="1" x14ac:dyDescent="0.25">
      <c r="A116" s="265"/>
      <c r="B116" s="305" t="s">
        <v>363</v>
      </c>
      <c r="C116" s="251"/>
      <c r="D116" s="251"/>
      <c r="E116" s="251"/>
      <c r="F116" s="246"/>
      <c r="G116" s="247"/>
      <c r="H116" s="248"/>
    </row>
    <row r="117" spans="1:8" ht="30.75" x14ac:dyDescent="0.25">
      <c r="A117" s="265"/>
      <c r="B117" s="308" t="s">
        <v>364</v>
      </c>
      <c r="C117" s="251"/>
      <c r="D117" s="251"/>
      <c r="E117" s="251"/>
      <c r="F117" s="246"/>
      <c r="G117" s="247"/>
      <c r="H117" s="248"/>
    </row>
    <row r="118" spans="1:8" ht="29.25" x14ac:dyDescent="0.25">
      <c r="A118" s="265" t="s">
        <v>74</v>
      </c>
      <c r="B118" s="288" t="s">
        <v>391</v>
      </c>
      <c r="C118" s="251"/>
      <c r="D118" s="251"/>
      <c r="E118" s="251"/>
      <c r="F118" s="246"/>
      <c r="G118" s="247"/>
      <c r="H118" s="248"/>
    </row>
    <row r="119" spans="1:8" x14ac:dyDescent="0.25">
      <c r="A119" s="285"/>
      <c r="B119" s="289"/>
      <c r="C119" s="290"/>
      <c r="D119" s="290"/>
      <c r="E119" s="290"/>
      <c r="F119" s="291"/>
      <c r="G119" s="290"/>
    </row>
    <row r="120" spans="1:8" x14ac:dyDescent="0.25">
      <c r="B120" s="291"/>
      <c r="C120" s="292"/>
      <c r="D120" s="292"/>
      <c r="E120" s="292"/>
      <c r="F120" s="292"/>
      <c r="G120" s="292"/>
      <c r="H120" s="292"/>
    </row>
    <row r="121" spans="1:8" ht="15.75" x14ac:dyDescent="0.25">
      <c r="B121" s="293"/>
      <c r="C121" s="294"/>
      <c r="D121" s="294"/>
      <c r="E121" s="294"/>
      <c r="F121" s="283"/>
      <c r="G121" s="283"/>
      <c r="H121" s="284"/>
    </row>
    <row r="122" spans="1:8" ht="15.75" x14ac:dyDescent="0.25">
      <c r="B122" s="282"/>
      <c r="C122" s="294"/>
      <c r="D122" s="294"/>
      <c r="E122" s="294"/>
      <c r="F122" s="283"/>
      <c r="G122" s="283"/>
      <c r="H122" s="284"/>
    </row>
    <row r="123" spans="1:8" ht="15.75" x14ac:dyDescent="0.25">
      <c r="B123" s="282"/>
      <c r="C123" s="294"/>
      <c r="D123" s="294"/>
      <c r="E123" s="294"/>
      <c r="F123" s="283"/>
      <c r="G123" s="283"/>
      <c r="H123" s="284"/>
    </row>
    <row r="124" spans="1:8" ht="15.75" x14ac:dyDescent="0.25">
      <c r="B124" s="282"/>
      <c r="C124" s="294"/>
      <c r="D124" s="294"/>
      <c r="E124" s="294"/>
      <c r="F124" s="283"/>
      <c r="G124" s="283"/>
      <c r="H124" s="284"/>
    </row>
    <row r="127" spans="1:8" ht="30" customHeight="1" x14ac:dyDescent="0.25">
      <c r="B127" s="286"/>
      <c r="C127" s="295"/>
      <c r="D127" s="295"/>
      <c r="E127" s="295"/>
      <c r="F127" s="295"/>
      <c r="G127" s="295"/>
      <c r="H127" s="295"/>
    </row>
    <row r="128" spans="1:8" x14ac:dyDescent="0.25">
      <c r="B128" s="295"/>
      <c r="C128" s="295"/>
      <c r="D128" s="295"/>
      <c r="E128" s="295"/>
      <c r="F128" s="295"/>
      <c r="G128" s="295"/>
      <c r="H128" s="295"/>
    </row>
    <row r="129" spans="2:8" x14ac:dyDescent="0.25">
      <c r="B129" s="295"/>
      <c r="C129" s="295"/>
      <c r="D129" s="295"/>
      <c r="E129" s="295"/>
      <c r="F129" s="295"/>
      <c r="G129" s="295"/>
      <c r="H129" s="295"/>
    </row>
    <row r="130" spans="2:8" ht="15" customHeight="1" x14ac:dyDescent="0.25">
      <c r="B130" s="295"/>
      <c r="C130" s="295"/>
      <c r="D130" s="295"/>
      <c r="E130" s="295"/>
      <c r="F130" s="295"/>
      <c r="G130" s="295"/>
      <c r="H130" s="295"/>
    </row>
    <row r="141" spans="2:8" ht="15" customHeight="1" x14ac:dyDescent="0.25"/>
    <row r="183" ht="15" customHeight="1" x14ac:dyDescent="0.25"/>
    <row r="185" ht="15" customHeight="1" x14ac:dyDescent="0.25"/>
    <row r="186" ht="15" customHeight="1" x14ac:dyDescent="0.25"/>
    <row r="187" ht="15" customHeight="1" x14ac:dyDescent="0.25"/>
    <row r="197" ht="15" customHeight="1" x14ac:dyDescent="0.25"/>
    <row r="205" ht="15" customHeight="1" x14ac:dyDescent="0.25"/>
    <row r="206" ht="15" customHeight="1" x14ac:dyDescent="0.25"/>
    <row r="218" ht="15" customHeight="1" x14ac:dyDescent="0.25"/>
    <row r="219" ht="15" customHeight="1" x14ac:dyDescent="0.25"/>
    <row r="268" ht="15" customHeight="1" x14ac:dyDescent="0.25"/>
    <row r="269" ht="15" customHeight="1" x14ac:dyDescent="0.25"/>
    <row r="288" hidden="1" x14ac:dyDescent="0.25"/>
    <row r="289" spans="13:20" ht="15" hidden="1" customHeight="1" x14ac:dyDescent="0.25">
      <c r="M289" s="209"/>
      <c r="N289" s="209"/>
      <c r="O289" s="209"/>
      <c r="P289" s="209"/>
      <c r="Q289" s="209"/>
      <c r="R289" s="209"/>
      <c r="S289" s="209"/>
      <c r="T289" s="209"/>
    </row>
    <row r="290" spans="13:20" hidden="1" x14ac:dyDescent="0.25">
      <c r="M290" s="548" t="s">
        <v>365</v>
      </c>
      <c r="N290" s="548"/>
      <c r="O290" s="548"/>
      <c r="P290" s="548"/>
      <c r="Q290" s="548" t="s">
        <v>366</v>
      </c>
      <c r="R290" s="548"/>
      <c r="S290" s="548"/>
      <c r="T290" s="548"/>
    </row>
    <row r="291" spans="13:20" ht="39" hidden="1" x14ac:dyDescent="0.25">
      <c r="M291" s="210" t="s">
        <v>367</v>
      </c>
      <c r="N291" s="210" t="s">
        <v>368</v>
      </c>
      <c r="O291" s="211" t="s">
        <v>369</v>
      </c>
      <c r="P291" s="210" t="s">
        <v>370</v>
      </c>
      <c r="Q291" s="210" t="s">
        <v>367</v>
      </c>
      <c r="R291" s="210" t="s">
        <v>368</v>
      </c>
      <c r="S291" s="210" t="s">
        <v>371</v>
      </c>
      <c r="T291" s="212" t="s">
        <v>370</v>
      </c>
    </row>
    <row r="292" spans="13:20" hidden="1" x14ac:dyDescent="0.25">
      <c r="M292" s="202">
        <v>11</v>
      </c>
      <c r="N292" s="202">
        <v>12</v>
      </c>
      <c r="O292" s="202">
        <v>13</v>
      </c>
      <c r="P292" s="202">
        <v>14</v>
      </c>
      <c r="Q292" s="202">
        <v>15</v>
      </c>
      <c r="R292" s="202">
        <v>16</v>
      </c>
      <c r="S292" s="202">
        <v>17</v>
      </c>
      <c r="T292" s="213">
        <v>18</v>
      </c>
    </row>
    <row r="293" spans="13:20" hidden="1" x14ac:dyDescent="0.25">
      <c r="M293" s="204"/>
      <c r="N293" s="204"/>
      <c r="O293" s="204"/>
      <c r="P293" s="204"/>
      <c r="Q293" s="204"/>
      <c r="R293" s="204"/>
      <c r="S293" s="204"/>
      <c r="T293" s="204"/>
    </row>
    <row r="294" spans="13:20" hidden="1" x14ac:dyDescent="0.25">
      <c r="M294" s="204"/>
      <c r="N294" s="204"/>
      <c r="O294" s="204"/>
      <c r="P294" s="204"/>
      <c r="Q294" s="204"/>
      <c r="R294" s="204"/>
      <c r="S294" s="204"/>
      <c r="T294" s="204"/>
    </row>
    <row r="295" spans="13:20" hidden="1" x14ac:dyDescent="0.25">
      <c r="M295" s="204"/>
      <c r="N295" s="204"/>
      <c r="O295" s="204"/>
      <c r="P295" s="204"/>
      <c r="Q295" s="204"/>
      <c r="R295" s="204"/>
      <c r="S295" s="204"/>
      <c r="T295" s="204"/>
    </row>
    <row r="296" spans="13:20" hidden="1" x14ac:dyDescent="0.25">
      <c r="M296" s="204"/>
      <c r="N296" s="204"/>
      <c r="O296" s="204"/>
      <c r="P296" s="204"/>
      <c r="Q296" s="204"/>
      <c r="R296" s="204"/>
      <c r="S296" s="204"/>
      <c r="T296" s="204"/>
    </row>
    <row r="297" spans="13:20" hidden="1" x14ac:dyDescent="0.25">
      <c r="M297" s="204"/>
      <c r="N297" s="204"/>
      <c r="O297" s="204"/>
      <c r="P297" s="204"/>
      <c r="Q297" s="204"/>
      <c r="R297" s="204"/>
      <c r="S297" s="204"/>
      <c r="T297" s="204"/>
    </row>
    <row r="298" spans="13:20" hidden="1" x14ac:dyDescent="0.25"/>
    <row r="299" spans="13:20" hidden="1" x14ac:dyDescent="0.25"/>
    <row r="300" spans="13:20" hidden="1" x14ac:dyDescent="0.25"/>
    <row r="301" spans="13:20" ht="34.5" hidden="1" customHeight="1" x14ac:dyDescent="0.25"/>
    <row r="302" spans="13:20" hidden="1" x14ac:dyDescent="0.25"/>
  </sheetData>
  <mergeCells count="21">
    <mergeCell ref="Q290:T290"/>
    <mergeCell ref="A58:A61"/>
    <mergeCell ref="A75:A78"/>
    <mergeCell ref="A79:A83"/>
    <mergeCell ref="A88:A94"/>
    <mergeCell ref="B99:H99"/>
    <mergeCell ref="M290:P290"/>
    <mergeCell ref="A56:A57"/>
    <mergeCell ref="G2:H2"/>
    <mergeCell ref="E8:E9"/>
    <mergeCell ref="A50:A55"/>
    <mergeCell ref="B5:D5"/>
    <mergeCell ref="A8:A9"/>
    <mergeCell ref="B8:B9"/>
    <mergeCell ref="C8:C9"/>
    <mergeCell ref="D8:D9"/>
    <mergeCell ref="A15:A21"/>
    <mergeCell ref="A28:A34"/>
    <mergeCell ref="A40:A45"/>
    <mergeCell ref="A46:A47"/>
    <mergeCell ref="A48:A49"/>
  </mergeCells>
  <pageMargins left="0.31496062992125984" right="0.11811023622047245" top="0.35433070866141736" bottom="0.15748031496062992" header="0.31496062992125984" footer="0.31496062992125984"/>
  <pageSetup paperSize="9" scale="75" fitToHeight="2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M22" sqref="M22"/>
    </sheetView>
  </sheetViews>
  <sheetFormatPr defaultRowHeight="15" x14ac:dyDescent="0.25"/>
  <cols>
    <col min="1" max="1" width="32" customWidth="1"/>
    <col min="2" max="2" width="11" customWidth="1"/>
    <col min="3" max="3" width="13.28515625" customWidth="1"/>
    <col min="4" max="4" width="13.42578125" customWidth="1"/>
    <col min="5" max="5" width="14.42578125" customWidth="1"/>
    <col min="6" max="6" width="11" customWidth="1"/>
    <col min="7" max="7" width="10.7109375" customWidth="1"/>
  </cols>
  <sheetData>
    <row r="1" spans="1:7" s="296" customFormat="1" x14ac:dyDescent="0.25">
      <c r="F1" s="529" t="s">
        <v>396</v>
      </c>
      <c r="G1" s="529"/>
    </row>
    <row r="2" spans="1:7" s="296" customFormat="1" x14ac:dyDescent="0.25">
      <c r="F2" s="529" t="s">
        <v>400</v>
      </c>
      <c r="G2" s="529"/>
    </row>
    <row r="3" spans="1:7" ht="18.75" x14ac:dyDescent="0.3">
      <c r="A3" s="553" t="s">
        <v>372</v>
      </c>
      <c r="B3" s="553"/>
      <c r="C3" s="553"/>
      <c r="D3" s="553"/>
      <c r="E3" s="553"/>
      <c r="F3" s="553"/>
    </row>
    <row r="5" spans="1:7" ht="30" x14ac:dyDescent="0.25">
      <c r="A5" s="532" t="s">
        <v>262</v>
      </c>
      <c r="B5" s="532" t="s">
        <v>4</v>
      </c>
      <c r="C5" s="532" t="s">
        <v>263</v>
      </c>
      <c r="D5" s="532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32"/>
      <c r="B6" s="532"/>
      <c r="C6" s="532"/>
      <c r="D6" s="532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373</v>
      </c>
      <c r="B8" s="214"/>
      <c r="C8" s="214"/>
      <c r="D8" s="214"/>
      <c r="E8" s="202"/>
      <c r="F8" s="205"/>
      <c r="G8" s="206"/>
    </row>
    <row r="9" spans="1:7" x14ac:dyDescent="0.25">
      <c r="A9" s="204" t="s">
        <v>374</v>
      </c>
      <c r="B9" s="215"/>
      <c r="C9" s="215"/>
      <c r="D9" s="215"/>
      <c r="E9" s="202"/>
      <c r="F9" s="205"/>
      <c r="G9" s="206"/>
    </row>
    <row r="10" spans="1:7" x14ac:dyDescent="0.25">
      <c r="A10" s="204" t="s">
        <v>375</v>
      </c>
      <c r="B10" s="215"/>
      <c r="C10" s="215"/>
      <c r="D10" s="215"/>
      <c r="E10" s="202"/>
      <c r="F10" s="205"/>
      <c r="G10" s="206"/>
    </row>
    <row r="11" spans="1:7" x14ac:dyDescent="0.25">
      <c r="A11" s="204" t="s">
        <v>376</v>
      </c>
      <c r="B11" s="215"/>
      <c r="C11" s="215"/>
      <c r="D11" s="215"/>
      <c r="E11" s="202"/>
      <c r="F11" s="205"/>
      <c r="G11" s="206"/>
    </row>
    <row r="12" spans="1:7" x14ac:dyDescent="0.25">
      <c r="A12" s="204" t="s">
        <v>377</v>
      </c>
      <c r="B12" s="215"/>
      <c r="C12" s="215"/>
      <c r="D12" s="215"/>
      <c r="E12" s="202"/>
      <c r="F12" s="205"/>
      <c r="G12" s="206"/>
    </row>
    <row r="13" spans="1:7" ht="30" x14ac:dyDescent="0.25">
      <c r="A13" s="204" t="s">
        <v>378</v>
      </c>
      <c r="B13" s="215"/>
      <c r="C13" s="215"/>
      <c r="D13" s="215"/>
      <c r="E13" s="202"/>
      <c r="F13" s="205"/>
      <c r="G13" s="206"/>
    </row>
    <row r="14" spans="1:7" ht="28.5" x14ac:dyDescent="0.25">
      <c r="A14" s="203" t="s">
        <v>379</v>
      </c>
      <c r="B14" s="213"/>
      <c r="C14" s="213"/>
      <c r="D14" s="213"/>
      <c r="E14" s="202"/>
      <c r="F14" s="205"/>
      <c r="G14" s="206"/>
    </row>
    <row r="15" spans="1:7" x14ac:dyDescent="0.25">
      <c r="A15" s="203" t="s">
        <v>380</v>
      </c>
      <c r="B15" s="213"/>
      <c r="C15" s="213"/>
      <c r="D15" s="213"/>
      <c r="E15" s="202"/>
      <c r="F15" s="205"/>
      <c r="G15" s="206"/>
    </row>
    <row r="16" spans="1:7" ht="28.5" x14ac:dyDescent="0.25">
      <c r="A16" s="203" t="s">
        <v>381</v>
      </c>
      <c r="B16" s="213"/>
      <c r="C16" s="213"/>
      <c r="D16" s="213"/>
      <c r="E16" s="202"/>
      <c r="F16" s="205"/>
      <c r="G16" s="206"/>
    </row>
    <row r="17" spans="1:7" x14ac:dyDescent="0.25">
      <c r="A17" s="203" t="s">
        <v>382</v>
      </c>
      <c r="B17" s="213"/>
      <c r="C17" s="213"/>
      <c r="D17" s="213"/>
      <c r="E17" s="202"/>
      <c r="F17" s="205"/>
      <c r="G17" s="206"/>
    </row>
    <row r="18" spans="1:7" x14ac:dyDescent="0.25">
      <c r="A18" s="203" t="s">
        <v>383</v>
      </c>
      <c r="B18" s="213"/>
      <c r="C18" s="213"/>
      <c r="D18" s="213"/>
      <c r="E18" s="202"/>
      <c r="F18" s="205"/>
      <c r="G18" s="206"/>
    </row>
    <row r="19" spans="1:7" x14ac:dyDescent="0.25">
      <c r="A19" s="203" t="s">
        <v>384</v>
      </c>
      <c r="B19" s="214"/>
      <c r="C19" s="214"/>
      <c r="D19" s="214"/>
      <c r="E19" s="202"/>
      <c r="F19" s="205"/>
      <c r="G19" s="206"/>
    </row>
  </sheetData>
  <mergeCells count="7">
    <mergeCell ref="F1:G1"/>
    <mergeCell ref="A3:F3"/>
    <mergeCell ref="A5:A6"/>
    <mergeCell ref="B5:B6"/>
    <mergeCell ref="C5:C6"/>
    <mergeCell ref="D5:D6"/>
    <mergeCell ref="F2:G2"/>
  </mergeCells>
  <pageMargins left="0.31496062992125984" right="0.31496062992125984" top="0.74803149606299213" bottom="0.74803149606299213" header="0.31496062992125984" footer="0.31496062992125984"/>
  <pageSetup paperSize="9" scale="9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B29" sqref="B29"/>
    </sheetView>
  </sheetViews>
  <sheetFormatPr defaultRowHeight="15" x14ac:dyDescent="0.25"/>
  <cols>
    <col min="1" max="1" width="32.140625" customWidth="1"/>
    <col min="2" max="2" width="15.42578125" customWidth="1"/>
    <col min="3" max="3" width="14.28515625" customWidth="1"/>
    <col min="4" max="4" width="15" customWidth="1"/>
    <col min="5" max="5" width="12.85546875" customWidth="1"/>
    <col min="6" max="6" width="10.7109375" customWidth="1"/>
    <col min="7" max="7" width="12.140625" customWidth="1"/>
  </cols>
  <sheetData>
    <row r="1" spans="1:7" s="296" customFormat="1" x14ac:dyDescent="0.25">
      <c r="F1" s="529" t="s">
        <v>397</v>
      </c>
      <c r="G1" s="529"/>
    </row>
    <row r="2" spans="1:7" s="296" customFormat="1" x14ac:dyDescent="0.25">
      <c r="F2" s="529" t="s">
        <v>401</v>
      </c>
      <c r="G2" s="529"/>
    </row>
    <row r="3" spans="1:7" ht="30.75" customHeight="1" x14ac:dyDescent="0.25">
      <c r="A3" s="554" t="s">
        <v>385</v>
      </c>
      <c r="B3" s="531"/>
      <c r="C3" s="531"/>
      <c r="D3" s="531"/>
      <c r="E3" s="531"/>
      <c r="F3" s="531"/>
      <c r="G3" s="531"/>
    </row>
    <row r="5" spans="1:7" ht="30" x14ac:dyDescent="0.25">
      <c r="A5" s="532" t="s">
        <v>262</v>
      </c>
      <c r="B5" s="532" t="s">
        <v>4</v>
      </c>
      <c r="C5" s="532" t="s">
        <v>263</v>
      </c>
      <c r="D5" s="532" t="s">
        <v>264</v>
      </c>
      <c r="E5" s="201" t="s">
        <v>265</v>
      </c>
      <c r="F5" s="201" t="s">
        <v>266</v>
      </c>
      <c r="G5" s="201" t="s">
        <v>266</v>
      </c>
    </row>
    <row r="6" spans="1:7" ht="45" x14ac:dyDescent="0.25">
      <c r="A6" s="532"/>
      <c r="B6" s="532"/>
      <c r="C6" s="532"/>
      <c r="D6" s="532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386</v>
      </c>
      <c r="B8" s="216"/>
      <c r="C8" s="216"/>
      <c r="D8" s="216"/>
      <c r="E8" s="202"/>
      <c r="F8" s="205"/>
      <c r="G8" s="206"/>
    </row>
    <row r="9" spans="1:7" ht="30" x14ac:dyDescent="0.25">
      <c r="A9" s="204" t="s">
        <v>387</v>
      </c>
      <c r="B9" s="202"/>
      <c r="C9" s="202"/>
      <c r="D9" s="202"/>
      <c r="E9" s="202"/>
      <c r="F9" s="205"/>
      <c r="G9" s="206"/>
    </row>
    <row r="10" spans="1:7" ht="45" hidden="1" x14ac:dyDescent="0.25">
      <c r="A10" s="204" t="s">
        <v>388</v>
      </c>
      <c r="B10" s="202"/>
      <c r="C10" s="202"/>
      <c r="D10" s="202"/>
      <c r="E10" s="202"/>
      <c r="F10" s="205"/>
      <c r="G10" s="206"/>
    </row>
    <row r="11" spans="1:7" ht="26.25" customHeight="1" x14ac:dyDescent="0.25">
      <c r="A11" s="204" t="s">
        <v>389</v>
      </c>
      <c r="B11" s="202"/>
      <c r="C11" s="202"/>
      <c r="D11" s="202"/>
      <c r="E11" s="202"/>
      <c r="F11" s="205"/>
      <c r="G11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31496062992125984" right="0.11811023622047245" top="0.74803149606299213" bottom="0.74803149606299213" header="0.31496062992125984" footer="0.31496062992125984"/>
  <pageSetup paperSize="9" scale="88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55" t="s">
        <v>85</v>
      </c>
      <c r="C2" s="555"/>
      <c r="D2" s="555"/>
      <c r="E2" s="555"/>
      <c r="F2" s="555"/>
      <c r="G2" s="555"/>
      <c r="H2" s="555"/>
    </row>
    <row r="3" spans="1:9" ht="22.5" x14ac:dyDescent="0.3">
      <c r="B3" s="555" t="s">
        <v>86</v>
      </c>
      <c r="C3" s="555"/>
      <c r="D3" s="555"/>
      <c r="E3" s="555"/>
      <c r="F3" s="555"/>
      <c r="G3" s="555"/>
      <c r="H3" s="555"/>
    </row>
    <row r="4" spans="1:9" ht="18.75" x14ac:dyDescent="0.3">
      <c r="B4" s="468" t="s">
        <v>111</v>
      </c>
      <c r="C4" s="468"/>
      <c r="D4" s="468"/>
      <c r="E4" s="468"/>
      <c r="F4" s="468"/>
      <c r="G4" s="468"/>
      <c r="H4" s="468"/>
    </row>
    <row r="5" spans="1:9" ht="18.75" x14ac:dyDescent="0.3">
      <c r="B5" s="468" t="s">
        <v>87</v>
      </c>
      <c r="C5" s="468"/>
      <c r="D5" s="468"/>
      <c r="E5" s="468"/>
      <c r="F5" s="468"/>
      <c r="G5" s="468"/>
      <c r="H5" s="468"/>
    </row>
    <row r="6" spans="1:9" ht="18.75" x14ac:dyDescent="0.3">
      <c r="B6" s="468" t="s">
        <v>96</v>
      </c>
      <c r="C6" s="468"/>
      <c r="D6" s="468"/>
      <c r="E6" s="468"/>
      <c r="F6" s="468"/>
      <c r="G6" s="468"/>
      <c r="H6" s="468"/>
    </row>
    <row r="7" spans="1:9" ht="18.75" x14ac:dyDescent="0.3">
      <c r="B7" s="79"/>
      <c r="C7" s="468" t="s">
        <v>94</v>
      </c>
      <c r="D7" s="468"/>
      <c r="E7" s="468"/>
      <c r="F7" s="79"/>
      <c r="G7" s="79"/>
      <c r="H7" s="79"/>
    </row>
    <row r="8" spans="1:9" ht="16.5" thickBot="1" x14ac:dyDescent="0.3">
      <c r="F8" s="467" t="s">
        <v>66</v>
      </c>
      <c r="G8" s="467"/>
      <c r="H8" s="467"/>
    </row>
    <row r="9" spans="1:9" x14ac:dyDescent="0.25">
      <c r="A9" s="465" t="s">
        <v>0</v>
      </c>
      <c r="B9" s="463" t="s">
        <v>1</v>
      </c>
      <c r="C9" s="471" t="s">
        <v>2</v>
      </c>
      <c r="D9" s="473" t="s">
        <v>3</v>
      </c>
      <c r="E9" s="473" t="s">
        <v>4</v>
      </c>
      <c r="F9" s="463" t="s">
        <v>5</v>
      </c>
      <c r="G9" s="463"/>
      <c r="H9" s="463"/>
      <c r="I9" s="464"/>
    </row>
    <row r="10" spans="1:9" ht="16.5" thickBot="1" x14ac:dyDescent="0.3">
      <c r="A10" s="466"/>
      <c r="B10" s="470"/>
      <c r="C10" s="472"/>
      <c r="D10" s="474"/>
      <c r="E10" s="474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18117.899999999998</v>
      </c>
      <c r="F13" s="50">
        <v>4646.3999999999996</v>
      </c>
      <c r="G13" s="50">
        <f>4464.9+76.8</f>
        <v>4541.7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si="0"/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customHeight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60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61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61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61"/>
      <c r="B25" s="23" t="s">
        <v>91</v>
      </c>
      <c r="C25" s="34"/>
      <c r="D25" s="34"/>
      <c r="E25" s="50">
        <f t="shared" ref="E25:E30" si="1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62"/>
      <c r="B26" s="23" t="s">
        <v>117</v>
      </c>
      <c r="C26" s="34"/>
      <c r="D26" s="34"/>
      <c r="E26" s="50">
        <f t="shared" si="1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1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1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1"/>
        <v>32014.400000000001</v>
      </c>
      <c r="F29" s="49">
        <f>F11-F28-F27</f>
        <v>7709.2999999999993</v>
      </c>
      <c r="G29" s="49">
        <f>G11-G28-G27</f>
        <v>8369.7000000000007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1"/>
        <v>31222.799999999999</v>
      </c>
      <c r="F30" s="49">
        <f>F31+F43</f>
        <v>7373.6</v>
      </c>
      <c r="G30" s="49">
        <f>G31+G43</f>
        <v>8233.3000000000011</v>
      </c>
      <c r="H30" s="49">
        <f>H31+H43</f>
        <v>7716.8999999999987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2">SUM(F31:I31)</f>
        <v>25523.800000000003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6367.6999999999989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2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2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2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2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2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2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2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2"/>
        <v>3744</v>
      </c>
      <c r="F39" s="34">
        <v>564.9</v>
      </c>
      <c r="G39" s="34">
        <v>1323.3</v>
      </c>
      <c r="H39" s="34">
        <f>1090.2+109.8</f>
        <v>1200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2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2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2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2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2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2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2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2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2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2"/>
        <v>629.20000000000005</v>
      </c>
      <c r="F53" s="82">
        <f>F54</f>
        <v>313.60000000000002</v>
      </c>
      <c r="G53" s="82">
        <f>G54</f>
        <v>30</v>
      </c>
      <c r="H53" s="15">
        <f>H54</f>
        <v>285.59999999999997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2"/>
        <v>629.20000000000005</v>
      </c>
      <c r="F54" s="34">
        <f>233.6+80</f>
        <v>313.60000000000002</v>
      </c>
      <c r="G54" s="81">
        <v>30</v>
      </c>
      <c r="H54" s="34">
        <f>395.4-109.8</f>
        <v>285.59999999999997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8039.9999999999991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162.39999999999873</v>
      </c>
      <c r="F65" s="49">
        <f>F60-F61</f>
        <v>22.099999999997635</v>
      </c>
      <c r="G65" s="49">
        <f>G60-G61</f>
        <v>106.39999999999964</v>
      </c>
      <c r="H65" s="49">
        <f>H60-H61</f>
        <v>24.400000000000546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B2:H2"/>
    <mergeCell ref="B3:H3"/>
    <mergeCell ref="B4:H4"/>
    <mergeCell ref="B5:H5"/>
    <mergeCell ref="B6:H6"/>
    <mergeCell ref="A22:A26"/>
    <mergeCell ref="C7:E7"/>
    <mergeCell ref="F8:H8"/>
    <mergeCell ref="A9:A10"/>
    <mergeCell ref="B9:B10"/>
    <mergeCell ref="C9:C10"/>
    <mergeCell ref="D9:D10"/>
    <mergeCell ref="E9:E10"/>
    <mergeCell ref="F9:I9"/>
  </mergeCells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A9" sqref="A1:XFD1048576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55" t="s">
        <v>85</v>
      </c>
      <c r="C2" s="555"/>
      <c r="D2" s="555"/>
      <c r="E2" s="555"/>
      <c r="F2" s="555"/>
      <c r="G2" s="555"/>
      <c r="H2" s="555"/>
    </row>
    <row r="3" spans="1:9" ht="22.5" x14ac:dyDescent="0.3">
      <c r="B3" s="555" t="s">
        <v>86</v>
      </c>
      <c r="C3" s="555"/>
      <c r="D3" s="555"/>
      <c r="E3" s="555"/>
      <c r="F3" s="555"/>
      <c r="G3" s="555"/>
      <c r="H3" s="555"/>
    </row>
    <row r="4" spans="1:9" ht="18.75" x14ac:dyDescent="0.3">
      <c r="B4" s="468" t="s">
        <v>111</v>
      </c>
      <c r="C4" s="468"/>
      <c r="D4" s="468"/>
      <c r="E4" s="468"/>
      <c r="F4" s="468"/>
      <c r="G4" s="468"/>
      <c r="H4" s="468"/>
    </row>
    <row r="5" spans="1:9" ht="18.75" x14ac:dyDescent="0.3">
      <c r="B5" s="468" t="s">
        <v>87</v>
      </c>
      <c r="C5" s="468"/>
      <c r="D5" s="468"/>
      <c r="E5" s="468"/>
      <c r="F5" s="468"/>
      <c r="G5" s="468"/>
      <c r="H5" s="468"/>
    </row>
    <row r="6" spans="1:9" ht="18.75" x14ac:dyDescent="0.3">
      <c r="B6" s="468" t="s">
        <v>96</v>
      </c>
      <c r="C6" s="468"/>
      <c r="D6" s="468"/>
      <c r="E6" s="468"/>
      <c r="F6" s="468"/>
      <c r="G6" s="468"/>
      <c r="H6" s="468"/>
    </row>
    <row r="7" spans="1:9" ht="18.75" x14ac:dyDescent="0.3">
      <c r="B7" s="79"/>
      <c r="C7" s="468" t="s">
        <v>94</v>
      </c>
      <c r="D7" s="468"/>
      <c r="E7" s="468"/>
      <c r="F7" s="79"/>
      <c r="G7" s="79"/>
      <c r="H7" s="79"/>
    </row>
    <row r="8" spans="1:9" ht="16.5" thickBot="1" x14ac:dyDescent="0.3">
      <c r="F8" s="467" t="s">
        <v>66</v>
      </c>
      <c r="G8" s="467"/>
      <c r="H8" s="467"/>
    </row>
    <row r="9" spans="1:9" x14ac:dyDescent="0.25">
      <c r="A9" s="465" t="s">
        <v>0</v>
      </c>
      <c r="B9" s="463" t="s">
        <v>1</v>
      </c>
      <c r="C9" s="471" t="s">
        <v>2</v>
      </c>
      <c r="D9" s="473" t="s">
        <v>3</v>
      </c>
      <c r="E9" s="473" t="s">
        <v>4</v>
      </c>
      <c r="F9" s="463" t="s">
        <v>5</v>
      </c>
      <c r="G9" s="463"/>
      <c r="H9" s="463"/>
      <c r="I9" s="464"/>
    </row>
    <row r="10" spans="1:9" ht="16.5" thickBot="1" x14ac:dyDescent="0.3">
      <c r="A10" s="466"/>
      <c r="B10" s="470"/>
      <c r="C10" s="472"/>
      <c r="D10" s="474"/>
      <c r="E10" s="474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32063.299999999996</v>
      </c>
      <c r="F11" s="49">
        <f>F12+F22</f>
        <v>7722.3999999999987</v>
      </c>
      <c r="G11" s="49">
        <f>G12+G22</f>
        <v>8330.5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30908.399999999998</v>
      </c>
      <c r="F12" s="49">
        <f>F13+F14+F18+F19+F21+F20</f>
        <v>7443.9999999999991</v>
      </c>
      <c r="G12" s="49">
        <f>G13+G14+G18+G19+G21+G20</f>
        <v>8043.2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18041.099999999999</v>
      </c>
      <c r="F13" s="50">
        <v>4646.3999999999996</v>
      </c>
      <c r="G13" s="50">
        <v>4464.8999999999996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ref="E16" si="1">SUM(F16:I16)</f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60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61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61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61"/>
      <c r="B25" s="23" t="s">
        <v>91</v>
      </c>
      <c r="C25" s="34"/>
      <c r="D25" s="34"/>
      <c r="E25" s="50">
        <f t="shared" ref="E25:E30" si="2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62"/>
      <c r="B26" s="23" t="s">
        <v>117</v>
      </c>
      <c r="C26" s="34"/>
      <c r="D26" s="34"/>
      <c r="E26" s="50">
        <f t="shared" si="2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2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2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2"/>
        <v>31937.599999999999</v>
      </c>
      <c r="F29" s="49">
        <f>F11-F28-F27</f>
        <v>7709.2999999999993</v>
      </c>
      <c r="G29" s="49">
        <f>G11-G28-G27</f>
        <v>8292.9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2"/>
        <v>31113</v>
      </c>
      <c r="F30" s="49">
        <f>F31+F43</f>
        <v>7373.6</v>
      </c>
      <c r="G30" s="49">
        <f>G31+G43</f>
        <v>8233.3000000000011</v>
      </c>
      <c r="H30" s="49">
        <f>H31+H43</f>
        <v>7607.0999999999985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3">SUM(F31:I31)</f>
        <v>25414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6257.8999999999987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3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3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3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3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3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3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3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3"/>
        <v>3634.2</v>
      </c>
      <c r="F39" s="34">
        <v>564.9</v>
      </c>
      <c r="G39" s="34">
        <v>1323.3</v>
      </c>
      <c r="H39" s="34">
        <v>1090.2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3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3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3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3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3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3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3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3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3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3"/>
        <v>739</v>
      </c>
      <c r="F53" s="82">
        <f>F54</f>
        <v>313.60000000000002</v>
      </c>
      <c r="G53" s="82">
        <f>G54</f>
        <v>30</v>
      </c>
      <c r="H53" s="15">
        <f>H54</f>
        <v>395.4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3"/>
        <v>739</v>
      </c>
      <c r="F54" s="34">
        <f>233.6+80</f>
        <v>313.60000000000002</v>
      </c>
      <c r="G54" s="81">
        <v>30</v>
      </c>
      <c r="H54" s="34">
        <v>395.4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32063.299999999996</v>
      </c>
      <c r="F60" s="49">
        <f>F11</f>
        <v>7722.3999999999987</v>
      </c>
      <c r="G60" s="49">
        <f>G11</f>
        <v>8330.5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8039.9999999999982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85.599999999998545</v>
      </c>
      <c r="F65" s="49">
        <f>F60-F61</f>
        <v>22.099999999997635</v>
      </c>
      <c r="G65" s="49">
        <f>G60-G61</f>
        <v>29.599999999998545</v>
      </c>
      <c r="H65" s="49">
        <f>H60-H61</f>
        <v>24.400000000001455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F8:H8"/>
    <mergeCell ref="A9:A10"/>
    <mergeCell ref="B9:B10"/>
    <mergeCell ref="C9:C10"/>
    <mergeCell ref="D9:D10"/>
    <mergeCell ref="E9:E10"/>
    <mergeCell ref="F9:I9"/>
    <mergeCell ref="C7:E7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основной финплан</vt:lpstr>
      <vt:lpstr>действующая форма финплана</vt:lpstr>
      <vt:lpstr>новая форма финплана</vt:lpstr>
      <vt:lpstr>рух</vt:lpstr>
      <vt:lpstr>звіт</vt:lpstr>
      <vt:lpstr>елементи</vt:lpstr>
      <vt:lpstr>капінвестиції</vt:lpstr>
      <vt:lpstr>финплан с изменениями</vt:lpstr>
      <vt:lpstr>Лист1</vt:lpstr>
      <vt:lpstr>сравнительная табл.</vt:lpstr>
      <vt:lpstr>'сравнительная табл.'!Заголовки_для_печати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2022-02-22T13:21:09Z</dcterms:modified>
</cp:coreProperties>
</file>